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システム正規稼働版\EST試算\"/>
    </mc:Choice>
  </mc:AlternateContent>
  <xr:revisionPtr revIDLastSave="0" documentId="13_ncr:1_{34ACC1F1-3F89-4F1F-BE3A-4A2D10EEAF62}" xr6:coauthVersionLast="47" xr6:coauthVersionMax="47" xr10:uidLastSave="{00000000-0000-0000-0000-000000000000}"/>
  <bookViews>
    <workbookView xWindow="855" yWindow="945" windowWidth="28080" windowHeight="13845" xr2:uid="{57275CF2-4A87-440C-8FF4-F40820ADFDE1}"/>
  </bookViews>
  <sheets>
    <sheet name="試算" sheetId="1" r:id="rId1"/>
    <sheet name="教育" sheetId="2" r:id="rId2"/>
    <sheet name="保育" sheetId="3" r:id="rId3"/>
    <sheet name="チーム保育加配加算" sheetId="4" r:id="rId4"/>
  </sheets>
  <definedNames>
    <definedName name="_xlnm.Print_Area" localSheetId="1">教育!$A$1:$AF$46</definedName>
    <definedName name="_xlnm.Print_Area" localSheetId="0">試算!$A$1:$CZ$26</definedName>
    <definedName name="_xlnm.Print_Area" localSheetId="2">保育!$A$1:$AN$43</definedName>
    <definedName name="_xlnm.Print_Titles" localSheetId="0">試算!$A:$A</definedName>
    <definedName name="引上率">#REF!</definedName>
    <definedName name="園長印">INDIRECT(#REF!)</definedName>
    <definedName name="佐賀銀行">#REF!</definedName>
    <definedName name="消去範囲教育">教育!$J$10:$S$46,教育!$Z$41:$AE$43,教育!$AB$12:$AD$13,教育!$P$4:$R$6,教育!$AJ$10:$AW$20,教育!$AY$10:$AZ$16,教育!$AY$22</definedName>
    <definedName name="消去範囲保育">保育!$H$4,保育!$H$5,保育!$J$10:$AN$43,保育!$AT$10:$CI$16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" i="1" l="1"/>
  <c r="AV2" i="1" s="1"/>
  <c r="AU24" i="1"/>
  <c r="AT24" i="1"/>
  <c r="AS24" i="1"/>
  <c r="AR24" i="1"/>
  <c r="AQ24" i="1"/>
  <c r="AP24" i="1"/>
  <c r="AU23" i="1"/>
  <c r="AT23" i="1"/>
  <c r="AS23" i="1"/>
  <c r="AR23" i="1"/>
  <c r="AQ23" i="1"/>
  <c r="AP23" i="1"/>
  <c r="AU22" i="1"/>
  <c r="AT22" i="1"/>
  <c r="AS22" i="1"/>
  <c r="AR22" i="1"/>
  <c r="AQ22" i="1"/>
  <c r="AP22" i="1"/>
  <c r="AU21" i="1"/>
  <c r="AT21" i="1"/>
  <c r="AS21" i="1"/>
  <c r="AR21" i="1"/>
  <c r="AQ21" i="1"/>
  <c r="AP21" i="1"/>
  <c r="AU20" i="1"/>
  <c r="AT20" i="1"/>
  <c r="AS20" i="1"/>
  <c r="AR20" i="1"/>
  <c r="AQ20" i="1"/>
  <c r="AP20" i="1"/>
  <c r="AU19" i="1"/>
  <c r="AT19" i="1"/>
  <c r="AS19" i="1"/>
  <c r="AR19" i="1"/>
  <c r="AQ19" i="1"/>
  <c r="AP19" i="1"/>
  <c r="AU18" i="1"/>
  <c r="AT18" i="1"/>
  <c r="AS18" i="1"/>
  <c r="AR18" i="1"/>
  <c r="AQ18" i="1"/>
  <c r="AP18" i="1"/>
  <c r="AU17" i="1"/>
  <c r="AT17" i="1"/>
  <c r="AS17" i="1"/>
  <c r="AR17" i="1"/>
  <c r="AQ17" i="1"/>
  <c r="AP17" i="1"/>
  <c r="AU16" i="1"/>
  <c r="AT16" i="1"/>
  <c r="AS16" i="1"/>
  <c r="AR16" i="1"/>
  <c r="AQ16" i="1"/>
  <c r="AP16" i="1"/>
  <c r="AU15" i="1"/>
  <c r="AT15" i="1"/>
  <c r="AS15" i="1"/>
  <c r="AR15" i="1"/>
  <c r="AQ15" i="1"/>
  <c r="AP15" i="1"/>
  <c r="AU14" i="1"/>
  <c r="AT14" i="1"/>
  <c r="AS14" i="1"/>
  <c r="AR14" i="1"/>
  <c r="AQ14" i="1"/>
  <c r="AP14" i="1"/>
  <c r="AU13" i="1"/>
  <c r="AT13" i="1"/>
  <c r="AS13" i="1"/>
  <c r="AR13" i="1"/>
  <c r="AQ13" i="1"/>
  <c r="AP13" i="1"/>
  <c r="AU12" i="1"/>
  <c r="AT12" i="1"/>
  <c r="AS12" i="1"/>
  <c r="AR12" i="1"/>
  <c r="AQ12" i="1"/>
  <c r="AP12" i="1"/>
  <c r="AV12" i="1" s="1"/>
  <c r="AU11" i="1"/>
  <c r="AT11" i="1"/>
  <c r="AS11" i="1"/>
  <c r="AR11" i="1"/>
  <c r="AX11" i="1" s="1"/>
  <c r="AQ11" i="1"/>
  <c r="AP11" i="1"/>
  <c r="AV11" i="1" s="1"/>
  <c r="BB11" i="1" s="1"/>
  <c r="AU10" i="1"/>
  <c r="AT10" i="1"/>
  <c r="AS10" i="1"/>
  <c r="AR10" i="1"/>
  <c r="AX10" i="1" s="1"/>
  <c r="AQ10" i="1"/>
  <c r="AP10" i="1"/>
  <c r="AV10" i="1" s="1"/>
  <c r="AU9" i="1"/>
  <c r="AT9" i="1"/>
  <c r="AS9" i="1"/>
  <c r="AR9" i="1"/>
  <c r="AQ9" i="1"/>
  <c r="AP9" i="1"/>
  <c r="AU8" i="1"/>
  <c r="AT8" i="1"/>
  <c r="AS8" i="1"/>
  <c r="AR8" i="1"/>
  <c r="AQ8" i="1"/>
  <c r="AP8" i="1"/>
  <c r="AU7" i="1"/>
  <c r="AT7" i="1"/>
  <c r="AS7" i="1"/>
  <c r="AR7" i="1"/>
  <c r="AQ7" i="1"/>
  <c r="AP7" i="1"/>
  <c r="AU5" i="1"/>
  <c r="BA5" i="1" s="1"/>
  <c r="AT5" i="1"/>
  <c r="AZ5" i="1" s="1"/>
  <c r="AS5" i="1"/>
  <c r="AY5" i="1" s="1"/>
  <c r="AR5" i="1"/>
  <c r="AX5" i="1" s="1"/>
  <c r="AQ5" i="1"/>
  <c r="AW5" i="1" s="1"/>
  <c r="AP5" i="1"/>
  <c r="AV5" i="1" s="1"/>
  <c r="AU4" i="1"/>
  <c r="BA4" i="1" s="1"/>
  <c r="AT4" i="1"/>
  <c r="AZ4" i="1" s="1"/>
  <c r="AS4" i="1"/>
  <c r="AY4" i="1" s="1"/>
  <c r="AR4" i="1"/>
  <c r="AX4" i="1" s="1"/>
  <c r="AQ4" i="1"/>
  <c r="AW4" i="1" s="1"/>
  <c r="AP4" i="1"/>
  <c r="AV4" i="1" s="1"/>
  <c r="AU3" i="1"/>
  <c r="AT3" i="1"/>
  <c r="AS3" i="1"/>
  <c r="AR3" i="1"/>
  <c r="AQ3" i="1"/>
  <c r="AP3" i="1"/>
  <c r="AU2" i="1"/>
  <c r="BA2" i="1" s="1"/>
  <c r="AT2" i="1"/>
  <c r="AZ2" i="1" s="1"/>
  <c r="AS2" i="1"/>
  <c r="AR2" i="1"/>
  <c r="AX2" i="1" s="1"/>
  <c r="AQ2" i="1"/>
  <c r="AW2" i="1" s="1"/>
  <c r="AP6" i="1"/>
  <c r="AV6" i="1" s="1"/>
  <c r="AU6" i="1"/>
  <c r="AT6" i="1"/>
  <c r="AS6" i="1"/>
  <c r="AY6" i="1" s="1"/>
  <c r="AR6" i="1"/>
  <c r="AQ6" i="1"/>
  <c r="AW6" i="1" s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3" i="1"/>
  <c r="BJ2" i="1"/>
  <c r="BH24" i="1"/>
  <c r="CD24" i="1" s="1"/>
  <c r="BH23" i="1"/>
  <c r="CD23" i="1" s="1"/>
  <c r="BH22" i="1"/>
  <c r="BH21" i="1"/>
  <c r="BH20" i="1"/>
  <c r="BH19" i="1"/>
  <c r="BH18" i="1"/>
  <c r="BH17" i="1"/>
  <c r="BH16" i="1"/>
  <c r="BH15" i="1"/>
  <c r="BH14" i="1"/>
  <c r="BH13" i="1"/>
  <c r="CD13" i="1" s="1"/>
  <c r="BH12" i="1"/>
  <c r="CD12" i="1" s="1"/>
  <c r="BH11" i="1"/>
  <c r="CD11" i="1" s="1"/>
  <c r="BH10" i="1"/>
  <c r="CD10" i="1" s="1"/>
  <c r="BH9" i="1"/>
  <c r="CD9" i="1" s="1"/>
  <c r="BH8" i="1"/>
  <c r="CD8" i="1" s="1"/>
  <c r="BH7" i="1"/>
  <c r="CD7" i="1" s="1"/>
  <c r="BH5" i="1"/>
  <c r="CD5" i="1" s="1"/>
  <c r="BH3" i="1"/>
  <c r="CD3" i="1" s="1"/>
  <c r="BH2" i="1"/>
  <c r="BH4" i="1"/>
  <c r="CD4" i="1" s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3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CF5" i="1" s="1"/>
  <c r="BQ4" i="1"/>
  <c r="CF4" i="1" s="1"/>
  <c r="BQ3" i="1"/>
  <c r="CF3" i="1" s="1"/>
  <c r="BQ2" i="1"/>
  <c r="CF2" i="1" s="1"/>
  <c r="BP24" i="1"/>
  <c r="BO24" i="1"/>
  <c r="BP23" i="1"/>
  <c r="BO23" i="1"/>
  <c r="BP22" i="1"/>
  <c r="BO22" i="1"/>
  <c r="BP21" i="1"/>
  <c r="BO21" i="1"/>
  <c r="BP20" i="1"/>
  <c r="BO20" i="1"/>
  <c r="BP19" i="1"/>
  <c r="BO19" i="1"/>
  <c r="BP18" i="1"/>
  <c r="BO18" i="1"/>
  <c r="BP17" i="1"/>
  <c r="BO17" i="1"/>
  <c r="BP16" i="1"/>
  <c r="BO16" i="1"/>
  <c r="BP15" i="1"/>
  <c r="BO15" i="1"/>
  <c r="BP14" i="1"/>
  <c r="BO14" i="1"/>
  <c r="BP13" i="1"/>
  <c r="BO13" i="1"/>
  <c r="BP12" i="1"/>
  <c r="BO12" i="1"/>
  <c r="BP11" i="1"/>
  <c r="BO11" i="1"/>
  <c r="BP10" i="1"/>
  <c r="BO10" i="1"/>
  <c r="BP9" i="1"/>
  <c r="BO9" i="1"/>
  <c r="BP8" i="1"/>
  <c r="BO8" i="1"/>
  <c r="BP7" i="1"/>
  <c r="BO7" i="1"/>
  <c r="BP6" i="1"/>
  <c r="BO6" i="1"/>
  <c r="BP5" i="1"/>
  <c r="BO5" i="1"/>
  <c r="BP4" i="1"/>
  <c r="BO4" i="1"/>
  <c r="BP3" i="1"/>
  <c r="BO3" i="1"/>
  <c r="BP2" i="1"/>
  <c r="BO2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N3" i="1"/>
  <c r="BN2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CE13" i="1" s="1"/>
  <c r="BM12" i="1"/>
  <c r="CE12" i="1" s="1"/>
  <c r="BM11" i="1"/>
  <c r="CE11" i="1" s="1"/>
  <c r="BM10" i="1"/>
  <c r="CE10" i="1" s="1"/>
  <c r="BM9" i="1"/>
  <c r="BM8" i="1"/>
  <c r="BM7" i="1"/>
  <c r="BM6" i="1"/>
  <c r="CE6" i="1" s="1"/>
  <c r="BM5" i="1"/>
  <c r="BM4" i="1"/>
  <c r="CE4" i="1" s="1"/>
  <c r="BM3" i="1"/>
  <c r="CE3" i="1" s="1"/>
  <c r="BM2" i="1"/>
  <c r="CE2" i="1" s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3" i="1"/>
  <c r="BL2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3" i="1"/>
  <c r="BK2" i="1"/>
  <c r="BI2" i="1"/>
  <c r="BG24" i="1"/>
  <c r="BF24" i="1"/>
  <c r="BG23" i="1"/>
  <c r="BF23" i="1"/>
  <c r="BG22" i="1"/>
  <c r="BF22" i="1"/>
  <c r="BG21" i="1"/>
  <c r="BF21" i="1"/>
  <c r="BG20" i="1"/>
  <c r="BF20" i="1"/>
  <c r="BG19" i="1"/>
  <c r="BF19" i="1"/>
  <c r="BG18" i="1"/>
  <c r="BF18" i="1"/>
  <c r="BG17" i="1"/>
  <c r="BF17" i="1"/>
  <c r="BG16" i="1"/>
  <c r="BF16" i="1"/>
  <c r="BG15" i="1"/>
  <c r="BF15" i="1"/>
  <c r="BG14" i="1"/>
  <c r="BF14" i="1"/>
  <c r="BG13" i="1"/>
  <c r="BF13" i="1"/>
  <c r="BG12" i="1"/>
  <c r="BF12" i="1"/>
  <c r="BG11" i="1"/>
  <c r="BF11" i="1"/>
  <c r="BG10" i="1"/>
  <c r="CC10" i="1" s="1"/>
  <c r="BF10" i="1"/>
  <c r="CB10" i="1" s="1"/>
  <c r="BG9" i="1"/>
  <c r="CC9" i="1" s="1"/>
  <c r="BF9" i="1"/>
  <c r="CB9" i="1" s="1"/>
  <c r="BG8" i="1"/>
  <c r="CC8" i="1" s="1"/>
  <c r="BF8" i="1"/>
  <c r="CB8" i="1" s="1"/>
  <c r="BG7" i="1"/>
  <c r="CC7" i="1" s="1"/>
  <c r="BF7" i="1"/>
  <c r="CB7" i="1" s="1"/>
  <c r="BG6" i="1"/>
  <c r="CC6" i="1" s="1"/>
  <c r="BF6" i="1"/>
  <c r="CB6" i="1" s="1"/>
  <c r="BG5" i="1"/>
  <c r="CC5" i="1" s="1"/>
  <c r="BF5" i="1"/>
  <c r="BG4" i="1"/>
  <c r="CC4" i="1" s="1"/>
  <c r="BF4" i="1"/>
  <c r="CB4" i="1" s="1"/>
  <c r="BG3" i="1"/>
  <c r="CC3" i="1" s="1"/>
  <c r="BF3" i="1"/>
  <c r="CB3" i="1" s="1"/>
  <c r="BG2" i="1"/>
  <c r="CC2" i="1" s="1"/>
  <c r="BF2" i="1"/>
  <c r="CB2" i="1" s="1"/>
  <c r="CJ24" i="1"/>
  <c r="CJ23" i="1"/>
  <c r="CJ22" i="1"/>
  <c r="CJ21" i="1"/>
  <c r="CJ20" i="1"/>
  <c r="CJ19" i="1"/>
  <c r="CJ18" i="1"/>
  <c r="CJ17" i="1"/>
  <c r="CJ16" i="1"/>
  <c r="CJ15" i="1"/>
  <c r="CJ14" i="1"/>
  <c r="CD21" i="1"/>
  <c r="CD20" i="1"/>
  <c r="CD18" i="1"/>
  <c r="CD17" i="1"/>
  <c r="CD16" i="1"/>
  <c r="CD15" i="1"/>
  <c r="CD14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BD2" i="1"/>
  <c r="CD22" i="1"/>
  <c r="CD19" i="1"/>
  <c r="CF24" i="1"/>
  <c r="CE24" i="1"/>
  <c r="CC24" i="1"/>
  <c r="CB24" i="1"/>
  <c r="BZ24" i="1"/>
  <c r="CF23" i="1"/>
  <c r="CE23" i="1"/>
  <c r="CC23" i="1"/>
  <c r="CB23" i="1"/>
  <c r="BZ23" i="1"/>
  <c r="CF22" i="1"/>
  <c r="CE22" i="1"/>
  <c r="CC22" i="1"/>
  <c r="CB22" i="1"/>
  <c r="BZ22" i="1"/>
  <c r="CF21" i="1"/>
  <c r="CE21" i="1"/>
  <c r="CC21" i="1"/>
  <c r="CB21" i="1"/>
  <c r="BZ21" i="1"/>
  <c r="CF20" i="1"/>
  <c r="CE20" i="1"/>
  <c r="CC20" i="1"/>
  <c r="CB20" i="1"/>
  <c r="BZ20" i="1"/>
  <c r="CF19" i="1"/>
  <c r="CE19" i="1"/>
  <c r="CC19" i="1"/>
  <c r="CB19" i="1"/>
  <c r="BZ19" i="1"/>
  <c r="CF18" i="1"/>
  <c r="CE18" i="1"/>
  <c r="CC18" i="1"/>
  <c r="CB18" i="1"/>
  <c r="BZ18" i="1"/>
  <c r="CF17" i="1"/>
  <c r="CE17" i="1"/>
  <c r="CC17" i="1"/>
  <c r="CB17" i="1"/>
  <c r="BZ17" i="1"/>
  <c r="CF16" i="1"/>
  <c r="CE16" i="1"/>
  <c r="CC16" i="1"/>
  <c r="CB16" i="1"/>
  <c r="BZ16" i="1"/>
  <c r="CF15" i="1"/>
  <c r="CE15" i="1"/>
  <c r="CC15" i="1"/>
  <c r="CB15" i="1"/>
  <c r="BZ15" i="1"/>
  <c r="CF14" i="1"/>
  <c r="CE14" i="1"/>
  <c r="CC14" i="1"/>
  <c r="CB14" i="1"/>
  <c r="BZ14" i="1"/>
  <c r="CF13" i="1"/>
  <c r="CC13" i="1"/>
  <c r="CB13" i="1"/>
  <c r="BZ13" i="1"/>
  <c r="CF12" i="1"/>
  <c r="CC12" i="1"/>
  <c r="CB12" i="1"/>
  <c r="CA12" i="1"/>
  <c r="BZ12" i="1"/>
  <c r="CF11" i="1"/>
  <c r="CC11" i="1"/>
  <c r="CB11" i="1"/>
  <c r="BZ11" i="1"/>
  <c r="CF10" i="1"/>
  <c r="BZ10" i="1"/>
  <c r="CF9" i="1"/>
  <c r="CE9" i="1"/>
  <c r="BZ9" i="1"/>
  <c r="CF8" i="1"/>
  <c r="CE8" i="1"/>
  <c r="BZ8" i="1"/>
  <c r="CF7" i="1"/>
  <c r="CE7" i="1"/>
  <c r="BZ7" i="1"/>
  <c r="CF6" i="1"/>
  <c r="BZ6" i="1"/>
  <c r="CE5" i="1"/>
  <c r="CB5" i="1"/>
  <c r="BZ5" i="1"/>
  <c r="BZ4" i="1"/>
  <c r="BZ3" i="1"/>
  <c r="BZ2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3" i="1"/>
  <c r="AV13" i="1"/>
  <c r="BA12" i="1"/>
  <c r="AZ12" i="1"/>
  <c r="AX12" i="1"/>
  <c r="AW12" i="1"/>
  <c r="BE24" i="1"/>
  <c r="CA24" i="1" s="1"/>
  <c r="BC24" i="1"/>
  <c r="BA24" i="1"/>
  <c r="AZ24" i="1"/>
  <c r="AY24" i="1"/>
  <c r="AX24" i="1"/>
  <c r="AW24" i="1"/>
  <c r="AV24" i="1"/>
  <c r="BE23" i="1"/>
  <c r="CA23" i="1" s="1"/>
  <c r="BC23" i="1"/>
  <c r="BA23" i="1"/>
  <c r="AZ23" i="1"/>
  <c r="AY23" i="1"/>
  <c r="AX23" i="1"/>
  <c r="AW23" i="1"/>
  <c r="AV23" i="1"/>
  <c r="BE22" i="1"/>
  <c r="CA22" i="1" s="1"/>
  <c r="BC22" i="1"/>
  <c r="BA22" i="1"/>
  <c r="AZ22" i="1"/>
  <c r="AY22" i="1"/>
  <c r="AX22" i="1"/>
  <c r="AW22" i="1"/>
  <c r="AV22" i="1"/>
  <c r="BE21" i="1"/>
  <c r="CA21" i="1" s="1"/>
  <c r="BC21" i="1"/>
  <c r="BA21" i="1"/>
  <c r="AZ21" i="1"/>
  <c r="AY21" i="1"/>
  <c r="AX21" i="1"/>
  <c r="AW21" i="1"/>
  <c r="AV21" i="1"/>
  <c r="BE20" i="1"/>
  <c r="CA20" i="1" s="1"/>
  <c r="BC20" i="1"/>
  <c r="BA20" i="1"/>
  <c r="AZ20" i="1"/>
  <c r="AY20" i="1"/>
  <c r="AX20" i="1"/>
  <c r="AW20" i="1"/>
  <c r="AV20" i="1"/>
  <c r="BE19" i="1"/>
  <c r="CA19" i="1" s="1"/>
  <c r="BC19" i="1"/>
  <c r="BA19" i="1"/>
  <c r="AZ19" i="1"/>
  <c r="AY19" i="1"/>
  <c r="AX19" i="1"/>
  <c r="AW19" i="1"/>
  <c r="AV19" i="1"/>
  <c r="BE18" i="1"/>
  <c r="CA18" i="1" s="1"/>
  <c r="BC18" i="1"/>
  <c r="BA18" i="1"/>
  <c r="AZ18" i="1"/>
  <c r="AY18" i="1"/>
  <c r="AX18" i="1"/>
  <c r="AW18" i="1"/>
  <c r="AV18" i="1"/>
  <c r="BE17" i="1"/>
  <c r="CA17" i="1" s="1"/>
  <c r="BC17" i="1"/>
  <c r="BA17" i="1"/>
  <c r="AZ17" i="1"/>
  <c r="AY17" i="1"/>
  <c r="AX17" i="1"/>
  <c r="AW17" i="1"/>
  <c r="AV17" i="1"/>
  <c r="BE16" i="1"/>
  <c r="CA16" i="1" s="1"/>
  <c r="BC16" i="1"/>
  <c r="BA16" i="1"/>
  <c r="AZ16" i="1"/>
  <c r="AY16" i="1"/>
  <c r="AX16" i="1"/>
  <c r="AW16" i="1"/>
  <c r="AV16" i="1"/>
  <c r="BE15" i="1"/>
  <c r="CA15" i="1" s="1"/>
  <c r="BC15" i="1"/>
  <c r="BA15" i="1"/>
  <c r="AZ15" i="1"/>
  <c r="AY15" i="1"/>
  <c r="AX15" i="1"/>
  <c r="AW15" i="1"/>
  <c r="AV15" i="1"/>
  <c r="BE14" i="1"/>
  <c r="CA14" i="1" s="1"/>
  <c r="BC14" i="1"/>
  <c r="BA14" i="1"/>
  <c r="AZ14" i="1"/>
  <c r="AY14" i="1"/>
  <c r="AX14" i="1"/>
  <c r="AW14" i="1"/>
  <c r="AV14" i="1"/>
  <c r="BE13" i="1"/>
  <c r="CA13" i="1" s="1"/>
  <c r="BC13" i="1"/>
  <c r="BA13" i="1"/>
  <c r="AZ13" i="1"/>
  <c r="AY13" i="1"/>
  <c r="AX13" i="1"/>
  <c r="AW13" i="1"/>
  <c r="BB13" i="1" s="1"/>
  <c r="BE12" i="1"/>
  <c r="BC12" i="1"/>
  <c r="AY12" i="1"/>
  <c r="BE11" i="1"/>
  <c r="CA11" i="1" s="1"/>
  <c r="BC11" i="1"/>
  <c r="BA11" i="1"/>
  <c r="AZ11" i="1"/>
  <c r="AY11" i="1"/>
  <c r="AW11" i="1"/>
  <c r="BE10" i="1"/>
  <c r="CA10" i="1" s="1"/>
  <c r="BC10" i="1"/>
  <c r="BA10" i="1"/>
  <c r="AZ10" i="1"/>
  <c r="AY10" i="1"/>
  <c r="AW10" i="1"/>
  <c r="BE9" i="1"/>
  <c r="CA9" i="1" s="1"/>
  <c r="BC9" i="1"/>
  <c r="BA9" i="1"/>
  <c r="AZ9" i="1"/>
  <c r="AY9" i="1"/>
  <c r="AX9" i="1"/>
  <c r="AW9" i="1"/>
  <c r="AV9" i="1"/>
  <c r="BE8" i="1"/>
  <c r="CA8" i="1" s="1"/>
  <c r="BC8" i="1"/>
  <c r="BA8" i="1"/>
  <c r="AZ8" i="1"/>
  <c r="AY8" i="1"/>
  <c r="AX8" i="1"/>
  <c r="AW8" i="1"/>
  <c r="AV8" i="1"/>
  <c r="BE7" i="1"/>
  <c r="CA7" i="1" s="1"/>
  <c r="BC7" i="1"/>
  <c r="BA7" i="1"/>
  <c r="AZ7" i="1"/>
  <c r="AY7" i="1"/>
  <c r="AX7" i="1"/>
  <c r="AW7" i="1"/>
  <c r="AV7" i="1"/>
  <c r="BE6" i="1"/>
  <c r="CA6" i="1" s="1"/>
  <c r="BC6" i="1"/>
  <c r="BA6" i="1"/>
  <c r="AZ6" i="1"/>
  <c r="AX6" i="1"/>
  <c r="BE5" i="1"/>
  <c r="CA5" i="1" s="1"/>
  <c r="BC5" i="1"/>
  <c r="BE4" i="1"/>
  <c r="CA4" i="1" s="1"/>
  <c r="BC4" i="1"/>
  <c r="BE3" i="1"/>
  <c r="CA3" i="1" s="1"/>
  <c r="BC3" i="1"/>
  <c r="BA3" i="1"/>
  <c r="AZ3" i="1"/>
  <c r="AY3" i="1"/>
  <c r="AX3" i="1"/>
  <c r="AW3" i="1"/>
  <c r="AV3" i="1"/>
  <c r="BE2" i="1"/>
  <c r="CA2" i="1" s="1"/>
  <c r="AY2" i="1" l="1"/>
  <c r="BB2" i="1" s="1"/>
  <c r="BB16" i="1"/>
  <c r="BS16" i="1" s="1"/>
  <c r="BU16" i="1" s="1"/>
  <c r="BB23" i="1"/>
  <c r="BY23" i="1" s="1"/>
  <c r="BB19" i="1"/>
  <c r="BY19" i="1" s="1"/>
  <c r="BB7" i="1"/>
  <c r="BS7" i="1" s="1"/>
  <c r="BU7" i="1" s="1"/>
  <c r="BB24" i="1"/>
  <c r="BS24" i="1" s="1"/>
  <c r="BU24" i="1" s="1"/>
  <c r="BB15" i="1"/>
  <c r="BY15" i="1" s="1"/>
  <c r="BB14" i="1"/>
  <c r="BT14" i="1" s="1"/>
  <c r="BV14" i="1" s="1"/>
  <c r="BB10" i="1"/>
  <c r="BT10" i="1" s="1"/>
  <c r="BV10" i="1" s="1"/>
  <c r="BB22" i="1"/>
  <c r="BT22" i="1" s="1"/>
  <c r="BV22" i="1" s="1"/>
  <c r="BB8" i="1"/>
  <c r="BS8" i="1" s="1"/>
  <c r="BU8" i="1" s="1"/>
  <c r="BB20" i="1"/>
  <c r="BY20" i="1" s="1"/>
  <c r="BB18" i="1"/>
  <c r="BT18" i="1" s="1"/>
  <c r="BV18" i="1" s="1"/>
  <c r="BB21" i="1"/>
  <c r="BS21" i="1" s="1"/>
  <c r="BU21" i="1" s="1"/>
  <c r="BB6" i="1"/>
  <c r="BB3" i="1"/>
  <c r="BY3" i="1" s="1"/>
  <c r="CJ3" i="1" s="1"/>
  <c r="AB3" i="1" s="1"/>
  <c r="BB4" i="1"/>
  <c r="BY4" i="1" s="1"/>
  <c r="CJ4" i="1" s="1"/>
  <c r="AB4" i="1" s="1"/>
  <c r="BB5" i="1"/>
  <c r="BT5" i="1" s="1"/>
  <c r="BV5" i="1" s="1"/>
  <c r="BB17" i="1"/>
  <c r="BB12" i="1"/>
  <c r="BY13" i="1"/>
  <c r="CJ13" i="1" s="1"/>
  <c r="AB13" i="1" s="1"/>
  <c r="BT13" i="1"/>
  <c r="BV13" i="1" s="1"/>
  <c r="BS13" i="1"/>
  <c r="BU13" i="1" s="1"/>
  <c r="BY11" i="1"/>
  <c r="CJ11" i="1" s="1"/>
  <c r="AB11" i="1" s="1"/>
  <c r="BT11" i="1"/>
  <c r="BV11" i="1" s="1"/>
  <c r="BS11" i="1"/>
  <c r="BU11" i="1" s="1"/>
  <c r="BB9" i="1"/>
  <c r="BY7" i="1" l="1"/>
  <c r="BT24" i="1"/>
  <c r="BV24" i="1" s="1"/>
  <c r="BY24" i="1"/>
  <c r="BT7" i="1"/>
  <c r="BV7" i="1" s="1"/>
  <c r="BT20" i="1"/>
  <c r="BV20" i="1" s="1"/>
  <c r="BS20" i="1"/>
  <c r="BU20" i="1" s="1"/>
  <c r="BS23" i="1"/>
  <c r="BU23" i="1" s="1"/>
  <c r="BT23" i="1"/>
  <c r="BV23" i="1" s="1"/>
  <c r="BT19" i="1"/>
  <c r="BV19" i="1" s="1"/>
  <c r="BS19" i="1"/>
  <c r="BU19" i="1" s="1"/>
  <c r="BY16" i="1"/>
  <c r="AB16" i="1" s="1"/>
  <c r="BT16" i="1"/>
  <c r="BV16" i="1" s="1"/>
  <c r="BS22" i="1"/>
  <c r="BU22" i="1" s="1"/>
  <c r="BY22" i="1"/>
  <c r="AB22" i="1" s="1"/>
  <c r="BT3" i="1"/>
  <c r="BV3" i="1" s="1"/>
  <c r="BS15" i="1"/>
  <c r="BU15" i="1" s="1"/>
  <c r="BY14" i="1"/>
  <c r="BT15" i="1"/>
  <c r="BV15" i="1" s="1"/>
  <c r="BS14" i="1"/>
  <c r="BU14" i="1" s="1"/>
  <c r="AB20" i="1"/>
  <c r="AB19" i="1"/>
  <c r="AB23" i="1"/>
  <c r="AB24" i="1"/>
  <c r="AB14" i="1"/>
  <c r="AB15" i="1"/>
  <c r="BS10" i="1"/>
  <c r="BU10" i="1" s="1"/>
  <c r="BY10" i="1"/>
  <c r="CJ10" i="1" s="1"/>
  <c r="BT21" i="1"/>
  <c r="BV21" i="1" s="1"/>
  <c r="BY6" i="1"/>
  <c r="BS18" i="1"/>
  <c r="BU18" i="1" s="1"/>
  <c r="BY18" i="1"/>
  <c r="BT8" i="1"/>
  <c r="BV8" i="1" s="1"/>
  <c r="BY8" i="1"/>
  <c r="CJ8" i="1" s="1"/>
  <c r="BS3" i="1"/>
  <c r="BU3" i="1" s="1"/>
  <c r="BY21" i="1"/>
  <c r="BY5" i="1"/>
  <c r="CJ5" i="1" s="1"/>
  <c r="AB5" i="1" s="1"/>
  <c r="BS5" i="1"/>
  <c r="BU5" i="1" s="1"/>
  <c r="BT4" i="1"/>
  <c r="BV4" i="1" s="1"/>
  <c r="BS4" i="1"/>
  <c r="BU4" i="1" s="1"/>
  <c r="BT17" i="1"/>
  <c r="BV17" i="1" s="1"/>
  <c r="BS17" i="1"/>
  <c r="BU17" i="1" s="1"/>
  <c r="BY17" i="1"/>
  <c r="BS12" i="1"/>
  <c r="BU12" i="1" s="1"/>
  <c r="BT12" i="1"/>
  <c r="BV12" i="1" s="1"/>
  <c r="BY12" i="1"/>
  <c r="CJ12" i="1" s="1"/>
  <c r="AB12" i="1" s="1"/>
  <c r="BS9" i="1"/>
  <c r="BU9" i="1" s="1"/>
  <c r="BY9" i="1"/>
  <c r="CJ9" i="1" s="1"/>
  <c r="BT9" i="1"/>
  <c r="BV9" i="1" s="1"/>
  <c r="CJ7" i="1" l="1"/>
  <c r="AB7" i="1" s="1"/>
  <c r="AB18" i="1"/>
  <c r="AB9" i="1"/>
  <c r="AB10" i="1"/>
  <c r="AB17" i="1"/>
  <c r="AB21" i="1"/>
  <c r="AB8" i="1"/>
  <c r="B9" i="4"/>
  <c r="B8" i="4"/>
  <c r="B7" i="4"/>
  <c r="B6" i="4"/>
  <c r="B5" i="4"/>
  <c r="B4" i="4"/>
  <c r="B3" i="4"/>
  <c r="CD2" i="1" l="1"/>
  <c r="BR2" i="1"/>
  <c r="BY2" i="1" l="1"/>
  <c r="CJ2" i="1" s="1"/>
  <c r="AB2" i="1" s="1"/>
  <c r="BC2" i="1" l="1"/>
  <c r="BT2" i="1" l="1"/>
  <c r="BV2" i="1" s="1"/>
  <c r="BS2" i="1"/>
  <c r="BU2" i="1" s="1"/>
  <c r="BH6" i="1"/>
  <c r="CD6" i="1" l="1"/>
  <c r="CJ6" i="1" s="1"/>
  <c r="AB6" i="1" s="1"/>
  <c r="BS6" i="1"/>
  <c r="BU6" i="1" s="1"/>
  <c r="BT6" i="1"/>
  <c r="BV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Ｓhigeki Ｍatsunaga</author>
  </authors>
  <commentList>
    <comment ref="A2" authorId="0" shapeId="0" xr:uid="{D63057E9-0530-4F2D-98F2-1B0457169D20}">
      <text>
        <r>
          <rPr>
            <b/>
            <sz val="11"/>
            <color indexed="81"/>
            <rFont val="MS P ゴシック"/>
            <family val="3"/>
            <charset val="128"/>
          </rPr>
          <t>コードを入れた行のデータを試算します。
このセルに「自動解析」とすると、
この行のデータから自動計算します。</t>
        </r>
      </text>
    </comment>
    <comment ref="CK2" authorId="0" shapeId="0" xr:uid="{92E52365-4979-4D92-A56C-542BB25B64E3}">
      <text>
        <r>
          <rPr>
            <b/>
            <sz val="16"/>
            <color indexed="81"/>
            <rFont val="MS P ゴシック"/>
            <family val="3"/>
            <charset val="128"/>
          </rPr>
          <t>必要に応じて変更してください</t>
        </r>
      </text>
    </comment>
  </commentList>
</comments>
</file>

<file path=xl/sharedStrings.xml><?xml version="1.0" encoding="utf-8"?>
<sst xmlns="http://schemas.openxmlformats.org/spreadsheetml/2006/main" count="373" uniqueCount="216">
  <si>
    <t>地域区分</t>
  </si>
  <si>
    <t>処遇
改善
加算率
ab</t>
  </si>
  <si>
    <t>教育満3歳</t>
  </si>
  <si>
    <t>教育3歳</t>
  </si>
  <si>
    <t>教育4歳</t>
  </si>
  <si>
    <t>教育5歳</t>
  </si>
  <si>
    <t>保育0歳</t>
  </si>
  <si>
    <t>保育0歳
短</t>
  </si>
  <si>
    <t>保育1歳</t>
  </si>
  <si>
    <t>保育1歳
短</t>
  </si>
  <si>
    <t>保育2歳</t>
  </si>
  <si>
    <t>保育2歳
短</t>
  </si>
  <si>
    <t>保育3歳</t>
  </si>
  <si>
    <t>保育3歳
短</t>
  </si>
  <si>
    <t>保育4歳</t>
  </si>
  <si>
    <t>保育4歳
短</t>
  </si>
  <si>
    <t>保育5歳</t>
  </si>
  <si>
    <t>保育5歳
短</t>
  </si>
  <si>
    <t>利用
定員
１号</t>
  </si>
  <si>
    <t>利用
定員
２号</t>
  </si>
  <si>
    <t>利用
定員
３号</t>
  </si>
  <si>
    <t>人件費
月単価
一人分</t>
  </si>
  <si>
    <t>利用定員
区分
教育</t>
  </si>
  <si>
    <t>利用定員
区分
保育</t>
  </si>
  <si>
    <t>年齢別配置基準
3歳</t>
  </si>
  <si>
    <t>年齢別配置基準
4歳以上</t>
  </si>
  <si>
    <t>主幹
代替
職員</t>
  </si>
  <si>
    <t>処遇改善
加算額計
区分3-A</t>
  </si>
  <si>
    <t>処遇改善
加算額計
区分3-B</t>
  </si>
  <si>
    <t>処遇改善
人数
区分3-A</t>
  </si>
  <si>
    <t>処遇改善
人数
区分3-B</t>
  </si>
  <si>
    <t>チーム
保育
加算額計</t>
  </si>
  <si>
    <t>園児数
１号２号</t>
  </si>
  <si>
    <t>園児数
３号</t>
  </si>
  <si>
    <t>園児数
合計</t>
  </si>
  <si>
    <t>チーム保育_基本</t>
  </si>
  <si>
    <t>チーム保育_処遇</t>
  </si>
  <si>
    <t>チーム保育の支給単価</t>
  </si>
  <si>
    <t>チーム保育の人数</t>
  </si>
  <si>
    <t>その他地域</t>
  </si>
  <si>
    <t>子ども・子育て支援教育・保育施設給付費等請求明細</t>
  </si>
  <si>
    <t>施設情報</t>
  </si>
  <si>
    <t>施設名</t>
  </si>
  <si>
    <t>施設区分</t>
  </si>
  <si>
    <t>処遇改善等加算率ab</t>
  </si>
  <si>
    <t>％</t>
  </si>
  <si>
    <t>月初日子ども数（１号）受託含む</t>
  </si>
  <si>
    <t>人</t>
  </si>
  <si>
    <t>１号利用定員</t>
  </si>
  <si>
    <t>月初日受託こども数（1号）</t>
  </si>
  <si>
    <t>公私立の別</t>
  </si>
  <si>
    <t>１・２号利用定員</t>
  </si>
  <si>
    <t>月当たり給食実施日数</t>
  </si>
  <si>
    <t>日</t>
  </si>
  <si>
    <t>教育部分</t>
  </si>
  <si>
    <t>保育部分</t>
  </si>
  <si>
    <t>◎</t>
  </si>
  <si>
    <t>教育標準時間認定　公定価格基本分、加算分</t>
  </si>
  <si>
    <t>加算額単価</t>
  </si>
  <si>
    <t>加算率c</t>
  </si>
  <si>
    <t>加算額金額cの支給時単価</t>
  </si>
  <si>
    <t>加算額金額cの支給額</t>
  </si>
  <si>
    <t>加算cの分</t>
  </si>
  <si>
    <t>区分</t>
  </si>
  <si>
    <t>満３歳児</t>
  </si>
  <si>
    <t>３歳児</t>
  </si>
  <si>
    <t>４歳以上児</t>
  </si>
  <si>
    <t>選択</t>
  </si>
  <si>
    <t>合計</t>
  </si>
  <si>
    <t>単価</t>
  </si>
  <si>
    <t>基本分保育単価</t>
  </si>
  <si>
    <t>処遇改善等加算区分１･２</t>
  </si>
  <si>
    <t>処遇改善等加算区分3</t>
  </si>
  <si>
    <t>加算区分3</t>
  </si>
  <si>
    <t>人数A</t>
  </si>
  <si>
    <t>加算部分１</t>
  </si>
  <si>
    <t>副園長・教頭配置加算</t>
  </si>
  <si>
    <t>人数B</t>
  </si>
  <si>
    <t>学級編成調整加配加算</t>
  </si>
  <si>
    <t>満３歳児対応加配加算（無）</t>
  </si>
  <si>
    <t>満３歳児対応加配加算（有）</t>
  </si>
  <si>
    <t>３歳児配置改善加算</t>
  </si>
  <si>
    <t>４歳以上児配置改善加算</t>
  </si>
  <si>
    <t>チーム保育加配加算</t>
  </si>
  <si>
    <t>講師配置加算</t>
  </si>
  <si>
    <t>通園送迎加算</t>
  </si>
  <si>
    <t>給食実施加算</t>
  </si>
  <si>
    <t>外部監査費加算</t>
  </si>
  <si>
    <t>調整</t>
  </si>
  <si>
    <t>主幹教諭の専任化により子育て支援を実施しない</t>
  </si>
  <si>
    <t>年齢別配置基準を下回る場合</t>
  </si>
  <si>
    <t>配置基準上の職員資格を有しない</t>
  </si>
  <si>
    <t>定員を恒常的に超過</t>
  </si>
  <si>
    <t>加算部分２</t>
  </si>
  <si>
    <t>療育支援加算（Ａ）</t>
  </si>
  <si>
    <t>療育支援加算（Ｂ）</t>
  </si>
  <si>
    <t>事務職員配置加算</t>
  </si>
  <si>
    <t>指導充実加配加算</t>
  </si>
  <si>
    <t>事務負担対応加配加算</t>
  </si>
  <si>
    <t>冷暖房費加算</t>
  </si>
  <si>
    <t>施設関係者評価加算</t>
  </si>
  <si>
    <t>除雪費加算</t>
  </si>
  <si>
    <t>降灰除去費加算</t>
  </si>
  <si>
    <t>施設機能強化推進費加算</t>
  </si>
  <si>
    <t>小学校接続費加算</t>
  </si>
  <si>
    <t>第三者評価受審加算</t>
  </si>
  <si>
    <t>保育単価合計（ａ）</t>
  </si>
  <si>
    <t>教育</t>
  </si>
  <si>
    <t>月初日入所人数（ｂ）</t>
  </si>
  <si>
    <t>保育</t>
  </si>
  <si>
    <t>区分別金額（ｃ＝ａ×ｂ）</t>
  </si>
  <si>
    <t>計</t>
  </si>
  <si>
    <t>☆月途中入所金額（ｄ）</t>
  </si>
  <si>
    <t>★月途中退所金額（e）</t>
  </si>
  <si>
    <t>基本分、加算分公定価格（ｆ＝ｃ+ｄ-ｅ）</t>
  </si>
  <si>
    <t>月初日子ども数（2・3号）受託含む</t>
  </si>
  <si>
    <t>土曜日閉所日数</t>
  </si>
  <si>
    <t>２・３号利用定員</t>
  </si>
  <si>
    <t>月初日受託こども数（2・3号）</t>
  </si>
  <si>
    <t>栄養士配置状況</t>
  </si>
  <si>
    <t>保育認定　公定価格基本分、加算分</t>
  </si>
  <si>
    <t>加算率c　※旧処遇改善３</t>
  </si>
  <si>
    <t>乳児</t>
  </si>
  <si>
    <t>１歳児</t>
  </si>
  <si>
    <t>２歳児</t>
  </si>
  <si>
    <t>標準時間</t>
  </si>
  <si>
    <t>短時間</t>
  </si>
  <si>
    <t>１歳児配置改善加算</t>
  </si>
  <si>
    <t>休日保育加算</t>
  </si>
  <si>
    <t>夜間保育加算</t>
  </si>
  <si>
    <t>減価償却費加算</t>
  </si>
  <si>
    <t>賃借料加算</t>
  </si>
  <si>
    <t>１号利用定員を設定しない</t>
  </si>
  <si>
    <t>土曜日を閉所する場合</t>
  </si>
  <si>
    <t>主幹教諭の専任化により子育て支援なし</t>
  </si>
  <si>
    <t>高齢者等活躍促進加算</t>
  </si>
  <si>
    <t>栄養管理加算</t>
  </si>
  <si>
    <t>保育単価合計（ａ’）</t>
  </si>
  <si>
    <t>月初日入所人数（ｂ’）</t>
  </si>
  <si>
    <t>区分別金額（a'×ｂ’）</t>
  </si>
  <si>
    <t>公定価格</t>
  </si>
  <si>
    <t>地域
区分</t>
    <rPh sb="0" eb="2">
      <t>チイキ</t>
    </rPh>
    <rPh sb="3" eb="5">
      <t>クブン</t>
    </rPh>
    <phoneticPr fontId="19"/>
  </si>
  <si>
    <t>その他地域</t>
    <rPh sb="2" eb="3">
      <t>ホカ</t>
    </rPh>
    <rPh sb="3" eb="5">
      <t>チイキ</t>
    </rPh>
    <phoneticPr fontId="19"/>
  </si>
  <si>
    <t>20/100地域</t>
    <phoneticPr fontId="19"/>
  </si>
  <si>
    <t>16/100地域</t>
    <phoneticPr fontId="19"/>
  </si>
  <si>
    <t>15/100地域</t>
    <phoneticPr fontId="19"/>
  </si>
  <si>
    <t>12/100地域</t>
    <phoneticPr fontId="19"/>
  </si>
  <si>
    <t>10/100地域</t>
    <phoneticPr fontId="19"/>
  </si>
  <si>
    <t>6/100地域</t>
    <phoneticPr fontId="19"/>
  </si>
  <si>
    <t>3/100地域</t>
    <phoneticPr fontId="19"/>
  </si>
  <si>
    <t>通園
加算</t>
    <rPh sb="0" eb="2">
      <t>ツウエン</t>
    </rPh>
    <rPh sb="3" eb="5">
      <t>カサン</t>
    </rPh>
    <phoneticPr fontId="2"/>
  </si>
  <si>
    <t>給食
実施
加算</t>
    <rPh sb="0" eb="2">
      <t>キュウショク</t>
    </rPh>
    <rPh sb="3" eb="5">
      <t>ジッシ</t>
    </rPh>
    <rPh sb="6" eb="8">
      <t>カサン</t>
    </rPh>
    <phoneticPr fontId="2"/>
  </si>
  <si>
    <t>休日
保育
加算</t>
    <rPh sb="0" eb="2">
      <t>キュウジツ</t>
    </rPh>
    <rPh sb="3" eb="5">
      <t>ホイク</t>
    </rPh>
    <rPh sb="6" eb="8">
      <t>カサン</t>
    </rPh>
    <phoneticPr fontId="2"/>
  </si>
  <si>
    <t>事務
職員
加算</t>
    <rPh sb="0" eb="2">
      <t>ジム</t>
    </rPh>
    <rPh sb="3" eb="5">
      <t>ショクイン</t>
    </rPh>
    <rPh sb="6" eb="8">
      <t>カサン</t>
    </rPh>
    <phoneticPr fontId="2"/>
  </si>
  <si>
    <t>指導
充実
加算</t>
    <rPh sb="0" eb="2">
      <t>シドウ</t>
    </rPh>
    <rPh sb="3" eb="5">
      <t>ジュウジツ</t>
    </rPh>
    <rPh sb="6" eb="8">
      <t>カサン</t>
    </rPh>
    <phoneticPr fontId="2"/>
  </si>
  <si>
    <t>事務
負担
加算</t>
    <rPh sb="0" eb="2">
      <t>ジム</t>
    </rPh>
    <rPh sb="3" eb="5">
      <t>フタン</t>
    </rPh>
    <rPh sb="6" eb="8">
      <t>カサン</t>
    </rPh>
    <phoneticPr fontId="2"/>
  </si>
  <si>
    <t>栄養
管理
加算</t>
    <rPh sb="0" eb="2">
      <t>エイヨウ</t>
    </rPh>
    <rPh sb="3" eb="5">
      <t>カンリ</t>
    </rPh>
    <rPh sb="6" eb="8">
      <t>カサン</t>
    </rPh>
    <phoneticPr fontId="2"/>
  </si>
  <si>
    <t>主幹
専任
減算</t>
    <rPh sb="0" eb="2">
      <t>シュカン</t>
    </rPh>
    <rPh sb="3" eb="5">
      <t>センニン</t>
    </rPh>
    <rPh sb="6" eb="8">
      <t>ゲンザン</t>
    </rPh>
    <phoneticPr fontId="2"/>
  </si>
  <si>
    <t>チーム
保育
加算</t>
    <rPh sb="4" eb="6">
      <t>ホイク</t>
    </rPh>
    <rPh sb="7" eb="9">
      <t>カサン</t>
    </rPh>
    <phoneticPr fontId="2"/>
  </si>
  <si>
    <t>１歳
配置
改善
加算</t>
    <rPh sb="9" eb="11">
      <t>カサン</t>
    </rPh>
    <phoneticPr fontId="2"/>
  </si>
  <si>
    <t>満３
配置
改善
加算</t>
    <rPh sb="9" eb="11">
      <t>カサン</t>
    </rPh>
    <phoneticPr fontId="2"/>
  </si>
  <si>
    <t>３歳
配置
改善
加算</t>
    <rPh sb="9" eb="11">
      <t>カサン</t>
    </rPh>
    <phoneticPr fontId="2"/>
  </si>
  <si>
    <t>4歳
配置
改善
加算</t>
    <rPh sb="9" eb="11">
      <t>カサン</t>
    </rPh>
    <phoneticPr fontId="2"/>
  </si>
  <si>
    <t>学級
編成
必置数</t>
    <rPh sb="6" eb="8">
      <t>ヒッチ</t>
    </rPh>
    <rPh sb="8" eb="9">
      <t>スウ</t>
    </rPh>
    <phoneticPr fontId="2"/>
  </si>
  <si>
    <t>チーム
Maxの
必置数</t>
    <rPh sb="9" eb="12">
      <t>ヒッチスウ</t>
    </rPh>
    <phoneticPr fontId="2"/>
  </si>
  <si>
    <t>指導
充実
必置数</t>
    <rPh sb="0" eb="2">
      <t>シドウ</t>
    </rPh>
    <rPh sb="3" eb="5">
      <t>ジュウジツ</t>
    </rPh>
    <rPh sb="6" eb="9">
      <t>ヒッチスウ</t>
    </rPh>
    <phoneticPr fontId="2"/>
  </si>
  <si>
    <t>調理員</t>
    <rPh sb="0" eb="3">
      <t>チョウリイン</t>
    </rPh>
    <phoneticPr fontId="2"/>
  </si>
  <si>
    <t>年齢別配置基準
満3歳</t>
    <phoneticPr fontId="2"/>
  </si>
  <si>
    <t>年齢別配置基準
1歳</t>
    <phoneticPr fontId="2"/>
  </si>
  <si>
    <t>年齢別配置基準
0歳</t>
    <phoneticPr fontId="2"/>
  </si>
  <si>
    <t>年齢別配置基準
2歳</t>
    <phoneticPr fontId="2"/>
  </si>
  <si>
    <t>保育教諭
計
小数1位
四捨五入</t>
    <rPh sb="0" eb="4">
      <t>ホイクキョウユ</t>
    </rPh>
    <rPh sb="5" eb="6">
      <t>ケイ</t>
    </rPh>
    <rPh sb="7" eb="9">
      <t>ショウスウ</t>
    </rPh>
    <rPh sb="10" eb="11">
      <t>イ</t>
    </rPh>
    <rPh sb="12" eb="16">
      <t>シシャゴニュウ</t>
    </rPh>
    <phoneticPr fontId="2"/>
  </si>
  <si>
    <t>配置数
0歳
2位切捨</t>
    <rPh sb="2" eb="3">
      <t>スウ</t>
    </rPh>
    <rPh sb="8" eb="9">
      <t>イ</t>
    </rPh>
    <rPh sb="9" eb="11">
      <t>キリステ</t>
    </rPh>
    <phoneticPr fontId="2"/>
  </si>
  <si>
    <t>配置数
1歳
2位切捨</t>
    <rPh sb="0" eb="3">
      <t>ハイチスウ</t>
    </rPh>
    <phoneticPr fontId="2"/>
  </si>
  <si>
    <t>配置数
2歳
2位切捨</t>
    <rPh sb="0" eb="3">
      <t>ハイチスウ</t>
    </rPh>
    <phoneticPr fontId="2"/>
  </si>
  <si>
    <t>配置数
満3歳
2位切捨</t>
    <rPh sb="0" eb="3">
      <t>ハイチスウ</t>
    </rPh>
    <phoneticPr fontId="2"/>
  </si>
  <si>
    <t>配置数
3歳
2位切捨</t>
    <rPh sb="0" eb="3">
      <t>ハイチスウ</t>
    </rPh>
    <phoneticPr fontId="2"/>
  </si>
  <si>
    <t>配置数
4歳以上
2位切捨</t>
    <rPh sb="0" eb="3">
      <t>ハイチスウ</t>
    </rPh>
    <phoneticPr fontId="2"/>
  </si>
  <si>
    <t>標準
時間
児童</t>
    <rPh sb="0" eb="2">
      <t>ヒョウジュン</t>
    </rPh>
    <rPh sb="3" eb="5">
      <t>ジカン</t>
    </rPh>
    <rPh sb="6" eb="8">
      <t>ジドウ</t>
    </rPh>
    <phoneticPr fontId="2"/>
  </si>
  <si>
    <t>職員数
1位
四捨
五入</t>
    <rPh sb="0" eb="2">
      <t>ショクイン</t>
    </rPh>
    <rPh sb="2" eb="3">
      <t>スウ</t>
    </rPh>
    <rPh sb="5" eb="6">
      <t>イ</t>
    </rPh>
    <rPh sb="7" eb="8">
      <t>ヨン</t>
    </rPh>
    <rPh sb="8" eb="9">
      <t>シャ</t>
    </rPh>
    <rPh sb="10" eb="12">
      <t>ゴニュウ</t>
    </rPh>
    <phoneticPr fontId="2"/>
  </si>
  <si>
    <t>利用定員
による
付加
人数</t>
    <rPh sb="0" eb="2">
      <t>リヨウ</t>
    </rPh>
    <rPh sb="2" eb="4">
      <t>テイイン</t>
    </rPh>
    <rPh sb="9" eb="11">
      <t>フカ</t>
    </rPh>
    <rPh sb="12" eb="14">
      <t>ニンズウ</t>
    </rPh>
    <phoneticPr fontId="2"/>
  </si>
  <si>
    <t>職員数
計</t>
    <rPh sb="0" eb="2">
      <t>ショクイン</t>
    </rPh>
    <rPh sb="2" eb="3">
      <t>スウ</t>
    </rPh>
    <rPh sb="4" eb="5">
      <t>ケイ</t>
    </rPh>
    <phoneticPr fontId="2"/>
  </si>
  <si>
    <t>人数
A</t>
    <rPh sb="0" eb="2">
      <t>ニンズウ</t>
    </rPh>
    <phoneticPr fontId="2"/>
  </si>
  <si>
    <t>人数
B</t>
    <rPh sb="0" eb="2">
      <t>ニンズウ</t>
    </rPh>
    <phoneticPr fontId="2"/>
  </si>
  <si>
    <t>（チーム保育加配加算「加算可能限度人数」算定用テーブル）</t>
    <rPh sb="4" eb="6">
      <t>ホイク</t>
    </rPh>
    <rPh sb="6" eb="8">
      <t>カハイ</t>
    </rPh>
    <rPh sb="8" eb="10">
      <t>カサン</t>
    </rPh>
    <rPh sb="11" eb="13">
      <t>カサン</t>
    </rPh>
    <rPh sb="13" eb="15">
      <t>カノウ</t>
    </rPh>
    <rPh sb="15" eb="17">
      <t>ゲンド</t>
    </rPh>
    <rPh sb="17" eb="19">
      <t>ニンズウ</t>
    </rPh>
    <rPh sb="20" eb="22">
      <t>サンテイ</t>
    </rPh>
    <rPh sb="22" eb="23">
      <t>ヨウ</t>
    </rPh>
    <phoneticPr fontId="22"/>
  </si>
  <si>
    <t>１，２号利用定員</t>
    <rPh sb="3" eb="4">
      <t>ゴウ</t>
    </rPh>
    <rPh sb="4" eb="6">
      <t>リヨウ</t>
    </rPh>
    <rPh sb="6" eb="8">
      <t>テイイン</t>
    </rPh>
    <phoneticPr fontId="22"/>
  </si>
  <si>
    <t>～</t>
  </si>
  <si>
    <r>
      <t xml:space="preserve">副園長
教頭
加算
</t>
    </r>
    <r>
      <rPr>
        <b/>
        <sz val="11"/>
        <color rgb="FFFF0000"/>
        <rFont val="游ゴシック"/>
        <family val="3"/>
        <charset val="128"/>
        <scheme val="minor"/>
      </rPr>
      <t>有→-1</t>
    </r>
    <rPh sb="0" eb="3">
      <t>フクエンチョウ</t>
    </rPh>
    <rPh sb="4" eb="6">
      <t>キョウトウ</t>
    </rPh>
    <rPh sb="7" eb="9">
      <t>カサン</t>
    </rPh>
    <rPh sb="10" eb="11">
      <t>アリ</t>
    </rPh>
    <phoneticPr fontId="2"/>
  </si>
  <si>
    <t>標準
必置数</t>
    <rPh sb="0" eb="2">
      <t>ヒョウジュン</t>
    </rPh>
    <rPh sb="2" eb="4">
      <t>ヒッチ</t>
    </rPh>
    <rPh sb="4" eb="5">
      <t>スウ</t>
    </rPh>
    <phoneticPr fontId="2"/>
  </si>
  <si>
    <t>教室
配置
必置数</t>
    <rPh sb="0" eb="2">
      <t>キョウシツ</t>
    </rPh>
    <rPh sb="3" eb="5">
      <t>ハイチ</t>
    </rPh>
    <phoneticPr fontId="2"/>
  </si>
  <si>
    <t>休けい
保育
教諭</t>
    <rPh sb="0" eb="1">
      <t>キュウ</t>
    </rPh>
    <rPh sb="4" eb="6">
      <t>ホイク</t>
    </rPh>
    <rPh sb="7" eb="9">
      <t>キョウユ</t>
    </rPh>
    <phoneticPr fontId="2"/>
  </si>
  <si>
    <t>休けい
必置数</t>
    <rPh sb="0" eb="1">
      <t>キュウ</t>
    </rPh>
    <rPh sb="4" eb="6">
      <t>ヒッチ</t>
    </rPh>
    <rPh sb="6" eb="7">
      <t>スウ</t>
    </rPh>
    <phoneticPr fontId="2"/>
  </si>
  <si>
    <r>
      <t xml:space="preserve">学級
編成
加算
</t>
    </r>
    <r>
      <rPr>
        <b/>
        <sz val="10"/>
        <color rgb="FFFF0000"/>
        <rFont val="游ゴシック"/>
        <family val="3"/>
        <charset val="128"/>
        <scheme val="minor"/>
      </rPr>
      <t>有→1</t>
    </r>
    <rPh sb="0" eb="2">
      <t>ガッキュウ</t>
    </rPh>
    <rPh sb="3" eb="5">
      <t>ヘンセイ</t>
    </rPh>
    <rPh sb="6" eb="8">
      <t>カサン</t>
    </rPh>
    <rPh sb="9" eb="10">
      <t>アリ</t>
    </rPh>
    <phoneticPr fontId="2"/>
  </si>
  <si>
    <r>
      <t xml:space="preserve">講師
配置
加算
</t>
    </r>
    <r>
      <rPr>
        <b/>
        <sz val="10"/>
        <color rgb="FFFF0000"/>
        <rFont val="游ゴシック"/>
        <family val="3"/>
        <charset val="128"/>
        <scheme val="minor"/>
      </rPr>
      <t>有→0.8</t>
    </r>
    <rPh sb="6" eb="8">
      <t>カサン</t>
    </rPh>
    <phoneticPr fontId="2"/>
  </si>
  <si>
    <t>非常勤
講師
必置数</t>
    <rPh sb="0" eb="3">
      <t>ヒジョウキン</t>
    </rPh>
    <rPh sb="7" eb="10">
      <t>ヒッチスウ</t>
    </rPh>
    <phoneticPr fontId="2"/>
  </si>
  <si>
    <t>取得可能人数</t>
    <rPh sb="0" eb="2">
      <t>シュトク</t>
    </rPh>
    <rPh sb="2" eb="4">
      <t>カノウ</t>
    </rPh>
    <rPh sb="4" eb="6">
      <t>ニンズウ</t>
    </rPh>
    <phoneticPr fontId="22"/>
  </si>
  <si>
    <t>取得人数</t>
    <rPh sb="0" eb="2">
      <t>シュトク</t>
    </rPh>
    <rPh sb="2" eb="4">
      <t>ニンズウ</t>
    </rPh>
    <phoneticPr fontId="2"/>
  </si>
  <si>
    <t>必置人数</t>
    <rPh sb="0" eb="2">
      <t>ヒッチ</t>
    </rPh>
    <rPh sb="2" eb="4">
      <t>ニンズウ</t>
    </rPh>
    <phoneticPr fontId="2"/>
  </si>
  <si>
    <t>保育教諭
必要数
計</t>
    <rPh sb="0" eb="4">
      <t>ホイクキョウユ</t>
    </rPh>
    <phoneticPr fontId="2"/>
  </si>
  <si>
    <t>収入
A</t>
    <phoneticPr fontId="2"/>
  </si>
  <si>
    <t>人件費
保育教諭
B</t>
    <rPh sb="4" eb="8">
      <t>ホイクキョウユ</t>
    </rPh>
    <phoneticPr fontId="2"/>
  </si>
  <si>
    <t>収支差額
A - B</t>
    <phoneticPr fontId="2"/>
  </si>
  <si>
    <t>療育
加算</t>
    <rPh sb="0" eb="2">
      <t>リョウイク</t>
    </rPh>
    <rPh sb="3" eb="5">
      <t>カサン</t>
    </rPh>
    <phoneticPr fontId="2"/>
  </si>
  <si>
    <t>事務
負担
対応
加配
加算</t>
    <rPh sb="0" eb="2">
      <t>ジム</t>
    </rPh>
    <rPh sb="3" eb="5">
      <t>フタン</t>
    </rPh>
    <rPh sb="6" eb="8">
      <t>タイオウ</t>
    </rPh>
    <rPh sb="9" eb="11">
      <t>カハイ</t>
    </rPh>
    <rPh sb="12" eb="14">
      <t>カサン</t>
    </rPh>
    <phoneticPr fontId="2"/>
  </si>
  <si>
    <t>指導
充実
加配
加算</t>
    <rPh sb="0" eb="2">
      <t>シドウ</t>
    </rPh>
    <rPh sb="3" eb="5">
      <t>ジュウジツ</t>
    </rPh>
    <rPh sb="6" eb="8">
      <t>カハイ</t>
    </rPh>
    <rPh sb="9" eb="10">
      <t>カ</t>
    </rPh>
    <phoneticPr fontId="2"/>
  </si>
  <si>
    <t>事務
職員
配置
加算</t>
    <rPh sb="0" eb="2">
      <t>ジム</t>
    </rPh>
    <rPh sb="3" eb="5">
      <t>ショクイン</t>
    </rPh>
    <rPh sb="6" eb="8">
      <t>ハイチ</t>
    </rPh>
    <rPh sb="9" eb="11">
      <t>カサン</t>
    </rPh>
    <phoneticPr fontId="2"/>
  </si>
  <si>
    <t>学級
編成
加算</t>
    <rPh sb="0" eb="2">
      <t>ガッキュウ</t>
    </rPh>
    <rPh sb="3" eb="5">
      <t>ヘンセイ</t>
    </rPh>
    <rPh sb="6" eb="8">
      <t>カサン</t>
    </rPh>
    <phoneticPr fontId="2"/>
  </si>
  <si>
    <t>講師
配置
加算</t>
    <rPh sb="0" eb="2">
      <t>コウシ</t>
    </rPh>
    <rPh sb="3" eb="5">
      <t>ハイチ</t>
    </rPh>
    <rPh sb="6" eb="8">
      <t>カサン</t>
    </rPh>
    <phoneticPr fontId="2"/>
  </si>
  <si>
    <t>休日保育加算</t>
    <rPh sb="0" eb="4">
      <t>キュウジツホイク</t>
    </rPh>
    <rPh sb="4" eb="6">
      <t>カサン</t>
    </rPh>
    <phoneticPr fontId="2"/>
  </si>
  <si>
    <t>給食実施加算
自園
調理</t>
    <rPh sb="0" eb="2">
      <t>キュウショク</t>
    </rPh>
    <rPh sb="2" eb="4">
      <t>ジッシ</t>
    </rPh>
    <rPh sb="4" eb="6">
      <t>カサン</t>
    </rPh>
    <rPh sb="8" eb="10">
      <t>ジエン</t>
    </rPh>
    <rPh sb="11" eb="13">
      <t>チョウリ</t>
    </rPh>
    <phoneticPr fontId="2"/>
  </si>
  <si>
    <t>副園長加算</t>
    <rPh sb="0" eb="3">
      <t>フクエンチョウ</t>
    </rPh>
    <rPh sb="3" eb="5">
      <t>カサン</t>
    </rPh>
    <phoneticPr fontId="2"/>
  </si>
  <si>
    <t>主幹
専任化
減算</t>
    <rPh sb="0" eb="2">
      <t>シュカン</t>
    </rPh>
    <rPh sb="3" eb="5">
      <t>センニン</t>
    </rPh>
    <rPh sb="5" eb="6">
      <t>カ</t>
    </rPh>
    <rPh sb="7" eb="9">
      <t>ゲンザン</t>
    </rPh>
    <phoneticPr fontId="2"/>
  </si>
  <si>
    <t>給食
実施
回数</t>
    <rPh sb="0" eb="2">
      <t>キュウショク</t>
    </rPh>
    <rPh sb="3" eb="5">
      <t>ジッシ</t>
    </rPh>
    <rPh sb="6" eb="8">
      <t>カイスウ</t>
    </rPh>
    <phoneticPr fontId="2"/>
  </si>
  <si>
    <t>試算
コード</t>
    <rPh sb="0" eb="2">
      <t>シサン</t>
    </rPh>
    <phoneticPr fontId="2"/>
  </si>
  <si>
    <t>チーム
保育
加算
設定値</t>
    <rPh sb="4" eb="6">
      <t>ホイク</t>
    </rPh>
    <rPh sb="7" eb="9">
      <t>カサン</t>
    </rPh>
    <rPh sb="10" eb="13">
      <t>セッテイチ</t>
    </rPh>
    <phoneticPr fontId="2"/>
  </si>
  <si>
    <t>教育と保育の計</t>
    <rPh sb="0" eb="2">
      <t>キョウイク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</si>
</sst>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0&quot;日&quot;"/>
    <numFmt numFmtId="178" formatCode="0.0_ "/>
    <numFmt numFmtId="179" formatCode="0.0_);[Red]\(0.0\)"/>
    <numFmt numFmtId="180" formatCode="0.0_ ;[Red]\-0.0\ "/>
    <numFmt numFmtId="181" formatCode="0_ "/>
    <numFmt numFmtId="182" formatCode="0.0"/>
    <numFmt numFmtId="183" formatCode="#,##0&quot;人&quot;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i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.5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</cellStyleXfs>
  <cellXfs count="50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 shrinkToFit="1"/>
    </xf>
    <xf numFmtId="38" fontId="0" fillId="0" borderId="0" xfId="0" applyNumberFormat="1">
      <alignment vertical="center"/>
    </xf>
    <xf numFmtId="0" fontId="0" fillId="0" borderId="0" xfId="0" applyAlignment="1"/>
    <xf numFmtId="0" fontId="0" fillId="0" borderId="14" xfId="0" applyBorder="1" applyAlignment="1"/>
    <xf numFmtId="38" fontId="5" fillId="0" borderId="0" xfId="0" applyNumberFormat="1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6" fontId="0" fillId="0" borderId="24" xfId="0" quotePrefix="1" applyNumberFormat="1" applyBorder="1" applyAlignment="1">
      <alignment horizontal="center" vertical="center" wrapText="1"/>
    </xf>
    <xf numFmtId="56" fontId="0" fillId="0" borderId="25" xfId="0" quotePrefix="1" applyNumberFormat="1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2" borderId="14" xfId="0" applyFill="1" applyBorder="1" applyAlignment="1">
      <alignment vertical="center" shrinkToFit="1"/>
    </xf>
    <xf numFmtId="0" fontId="0" fillId="2" borderId="27" xfId="0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27" xfId="0" applyFont="1" applyFill="1" applyBorder="1" applyAlignment="1">
      <alignment vertical="center" shrinkToFit="1"/>
    </xf>
    <xf numFmtId="0" fontId="0" fillId="2" borderId="2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38" fontId="12" fillId="2" borderId="14" xfId="1" applyFont="1" applyFill="1" applyBorder="1" applyAlignment="1">
      <alignment vertical="center" shrinkToFit="1"/>
    </xf>
    <xf numFmtId="38" fontId="1" fillId="2" borderId="11" xfId="1" applyFill="1" applyBorder="1" applyAlignment="1">
      <alignment vertical="center" shrinkToFit="1"/>
    </xf>
    <xf numFmtId="38" fontId="1" fillId="2" borderId="14" xfId="1" applyFill="1" applyBorder="1" applyAlignment="1">
      <alignment vertical="center" shrinkToFit="1"/>
    </xf>
    <xf numFmtId="38" fontId="12" fillId="2" borderId="11" xfId="1" applyFont="1" applyFill="1" applyBorder="1" applyAlignment="1">
      <alignment vertical="center" shrinkToFit="1"/>
    </xf>
    <xf numFmtId="38" fontId="1" fillId="2" borderId="28" xfId="1" applyFill="1" applyBorder="1" applyAlignment="1">
      <alignment vertical="center" shrinkToFit="1"/>
    </xf>
    <xf numFmtId="38" fontId="1" fillId="2" borderId="29" xfId="1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3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38" fontId="1" fillId="2" borderId="33" xfId="1" applyFill="1" applyBorder="1" applyAlignment="1">
      <alignment vertical="center" shrinkToFit="1"/>
    </xf>
    <xf numFmtId="38" fontId="1" fillId="2" borderId="18" xfId="1" applyFill="1" applyBorder="1" applyAlignment="1">
      <alignment vertical="center" shrinkToFit="1"/>
    </xf>
    <xf numFmtId="38" fontId="1" fillId="2" borderId="20" xfId="1" applyFill="1" applyBorder="1" applyAlignment="1">
      <alignment vertical="center" shrinkToFit="1"/>
    </xf>
    <xf numFmtId="38" fontId="1" fillId="2" borderId="19" xfId="1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35" xfId="0" applyFill="1" applyBorder="1" applyAlignment="1">
      <alignment vertical="center" shrinkToFit="1"/>
    </xf>
    <xf numFmtId="38" fontId="1" fillId="2" borderId="24" xfId="1" applyFill="1" applyBorder="1" applyAlignment="1">
      <alignment vertical="center" shrinkToFit="1"/>
    </xf>
    <xf numFmtId="38" fontId="1" fillId="2" borderId="25" xfId="1" applyFill="1" applyBorder="1" applyAlignment="1">
      <alignment vertical="center" shrinkToFi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38" fontId="0" fillId="0" borderId="0" xfId="0" applyNumberFormat="1" applyAlignment="1"/>
    <xf numFmtId="0" fontId="0" fillId="0" borderId="23" xfId="0" applyBorder="1" applyAlignment="1"/>
    <xf numFmtId="0" fontId="0" fillId="0" borderId="19" xfId="0" applyBorder="1" applyAlignment="1"/>
    <xf numFmtId="0" fontId="0" fillId="0" borderId="15" xfId="0" applyBorder="1" applyAlignment="1"/>
    <xf numFmtId="0" fontId="0" fillId="0" borderId="20" xfId="0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wrapText="1"/>
    </xf>
    <xf numFmtId="0" fontId="0" fillId="4" borderId="22" xfId="0" applyFill="1" applyBorder="1" applyProtection="1">
      <alignment vertical="center"/>
      <protection locked="0"/>
    </xf>
    <xf numFmtId="0" fontId="0" fillId="0" borderId="15" xfId="0" applyBorder="1" applyAlignment="1">
      <alignment vertical="center" shrinkToFit="1"/>
    </xf>
    <xf numFmtId="0" fontId="0" fillId="0" borderId="15" xfId="0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38" fontId="6" fillId="0" borderId="0" xfId="1" applyFont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8" xfId="0" applyBorder="1" applyAlignment="1"/>
    <xf numFmtId="0" fontId="0" fillId="0" borderId="23" xfId="0" applyBorder="1">
      <alignment vertical="center"/>
    </xf>
    <xf numFmtId="0" fontId="0" fillId="0" borderId="42" xfId="0" applyBorder="1" applyAlignment="1"/>
    <xf numFmtId="0" fontId="0" fillId="0" borderId="43" xfId="0" applyBorder="1">
      <alignment vertical="center"/>
    </xf>
    <xf numFmtId="0" fontId="0" fillId="0" borderId="43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41" fontId="0" fillId="0" borderId="39" xfId="0" applyNumberFormat="1" applyBorder="1" applyAlignment="1">
      <alignment vertical="center" shrinkToFit="1"/>
    </xf>
    <xf numFmtId="41" fontId="0" fillId="0" borderId="5" xfId="0" applyNumberFormat="1" applyBorder="1" applyAlignment="1">
      <alignment vertical="center" shrinkToFit="1"/>
    </xf>
    <xf numFmtId="41" fontId="0" fillId="0" borderId="41" xfId="0" applyNumberForma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41" fontId="0" fillId="0" borderId="11" xfId="0" applyNumberFormat="1" applyBorder="1" applyAlignment="1">
      <alignment vertical="center" shrinkToFit="1"/>
    </xf>
    <xf numFmtId="41" fontId="0" fillId="0" borderId="14" xfId="0" applyNumberFormat="1" applyBorder="1" applyAlignment="1">
      <alignment vertical="center" shrinkToFit="1"/>
    </xf>
    <xf numFmtId="41" fontId="0" fillId="0" borderId="4" xfId="0" applyNumberForma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1" fontId="0" fillId="0" borderId="28" xfId="0" applyNumberFormat="1" applyBorder="1" applyAlignment="1">
      <alignment vertical="center" shrinkToFit="1"/>
    </xf>
    <xf numFmtId="41" fontId="0" fillId="0" borderId="29" xfId="0" applyNumberFormat="1" applyBorder="1" applyAlignment="1">
      <alignment vertical="center" shrinkToFit="1"/>
    </xf>
    <xf numFmtId="41" fontId="0" fillId="0" borderId="38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5" xfId="0" applyNumberFormat="1" applyBorder="1" applyAlignment="1">
      <alignment vertical="center" shrinkToFit="1"/>
    </xf>
    <xf numFmtId="41" fontId="0" fillId="0" borderId="5" xfId="0" applyNumberForma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41" fontId="0" fillId="0" borderId="48" xfId="0" applyNumberFormat="1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6" fontId="0" fillId="0" borderId="40" xfId="0" applyNumberFormat="1" applyBorder="1" applyAlignment="1">
      <alignment vertical="center" shrinkToFit="1"/>
    </xf>
    <xf numFmtId="41" fontId="0" fillId="0" borderId="40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59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41" fontId="0" fillId="0" borderId="48" xfId="0" applyNumberFormat="1" applyBorder="1" applyAlignment="1">
      <alignment vertical="center" shrinkToFit="1"/>
    </xf>
    <xf numFmtId="41" fontId="0" fillId="0" borderId="27" xfId="0" applyNumberFormat="1" applyBorder="1" applyAlignment="1">
      <alignment vertical="center" shrinkToFit="1"/>
    </xf>
    <xf numFmtId="41" fontId="0" fillId="0" borderId="62" xfId="0" applyNumberFormat="1" applyBorder="1" applyAlignment="1">
      <alignment vertical="center" shrinkToFit="1"/>
    </xf>
    <xf numFmtId="41" fontId="0" fillId="0" borderId="59" xfId="0" applyNumberFormat="1" applyBorder="1" applyAlignment="1">
      <alignment vertical="center" shrinkToFit="1"/>
    </xf>
    <xf numFmtId="41" fontId="0" fillId="0" borderId="30" xfId="0" applyNumberFormat="1" applyBorder="1" applyAlignment="1">
      <alignment vertical="center" shrinkToFit="1"/>
    </xf>
    <xf numFmtId="41" fontId="0" fillId="0" borderId="0" xfId="0" applyNumberFormat="1">
      <alignment vertical="center"/>
    </xf>
    <xf numFmtId="38" fontId="1" fillId="0" borderId="0" xfId="1">
      <alignment vertical="center"/>
    </xf>
    <xf numFmtId="3" fontId="18" fillId="0" borderId="48" xfId="2" applyNumberFormat="1" applyFont="1" applyBorder="1" applyAlignment="1">
      <alignment horizontal="center" vertical="center"/>
    </xf>
    <xf numFmtId="38" fontId="1" fillId="2" borderId="11" xfId="1" applyFill="1" applyBorder="1">
      <alignment vertical="center"/>
    </xf>
    <xf numFmtId="38" fontId="1" fillId="2" borderId="14" xfId="1" applyFill="1" applyBorder="1">
      <alignment vertical="center"/>
    </xf>
    <xf numFmtId="38" fontId="1" fillId="2" borderId="27" xfId="1" applyFill="1" applyBorder="1">
      <alignment vertical="center"/>
    </xf>
    <xf numFmtId="38" fontId="12" fillId="2" borderId="11" xfId="1" applyFont="1" applyFill="1" applyBorder="1">
      <alignment vertical="center"/>
    </xf>
    <xf numFmtId="38" fontId="12" fillId="2" borderId="14" xfId="1" applyFont="1" applyFill="1" applyBorder="1">
      <alignment vertical="center"/>
    </xf>
    <xf numFmtId="38" fontId="12" fillId="2" borderId="27" xfId="1" applyFont="1" applyFill="1" applyBorder="1">
      <alignment vertical="center"/>
    </xf>
    <xf numFmtId="38" fontId="1" fillId="2" borderId="33" xfId="1" applyFill="1" applyBorder="1">
      <alignment vertical="center"/>
    </xf>
    <xf numFmtId="38" fontId="1" fillId="2" borderId="18" xfId="1" applyFill="1" applyBorder="1">
      <alignment vertical="center"/>
    </xf>
    <xf numFmtId="38" fontId="1" fillId="2" borderId="34" xfId="1" applyFill="1" applyBorder="1">
      <alignment vertical="center"/>
    </xf>
    <xf numFmtId="38" fontId="1" fillId="2" borderId="24" xfId="1" applyFill="1" applyBorder="1">
      <alignment vertical="center"/>
    </xf>
    <xf numFmtId="38" fontId="1" fillId="2" borderId="25" xfId="1" applyFill="1" applyBorder="1">
      <alignment vertical="center"/>
    </xf>
    <xf numFmtId="38" fontId="1" fillId="2" borderId="26" xfId="1" applyFill="1" applyBorder="1">
      <alignment vertical="center"/>
    </xf>
    <xf numFmtId="38" fontId="1" fillId="2" borderId="28" xfId="1" applyFill="1" applyBorder="1">
      <alignment vertical="center"/>
    </xf>
    <xf numFmtId="38" fontId="1" fillId="2" borderId="29" xfId="1" applyFill="1" applyBorder="1">
      <alignment vertical="center"/>
    </xf>
    <xf numFmtId="38" fontId="1" fillId="2" borderId="30" xfId="1" applyFill="1" applyBorder="1">
      <alignment vertical="center"/>
    </xf>
    <xf numFmtId="38" fontId="1" fillId="2" borderId="20" xfId="1" applyFill="1" applyBorder="1">
      <alignment vertical="center"/>
    </xf>
    <xf numFmtId="38" fontId="1" fillId="2" borderId="19" xfId="1" applyFill="1" applyBorder="1">
      <alignment vertical="center"/>
    </xf>
    <xf numFmtId="38" fontId="1" fillId="2" borderId="35" xfId="1" applyFill="1" applyBorder="1">
      <alignment vertical="center"/>
    </xf>
    <xf numFmtId="38" fontId="14" fillId="0" borderId="15" xfId="0" applyNumberFormat="1" applyFont="1" applyBorder="1">
      <alignment vertical="center"/>
    </xf>
    <xf numFmtId="0" fontId="0" fillId="3" borderId="22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Protection="1">
      <alignment vertical="center"/>
      <protection locked="0"/>
    </xf>
    <xf numFmtId="0" fontId="0" fillId="3" borderId="14" xfId="0" applyFill="1" applyBorder="1" applyProtection="1">
      <alignment vertical="center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12" fillId="3" borderId="14" xfId="0" applyFont="1" applyFill="1" applyBorder="1" applyProtection="1">
      <alignment vertical="center"/>
      <protection locked="0"/>
    </xf>
    <xf numFmtId="0" fontId="0" fillId="3" borderId="18" xfId="0" applyFill="1" applyBorder="1" applyAlignment="1" applyProtection="1">
      <alignment horizontal="center" vertical="center" shrinkToFit="1"/>
      <protection locked="0"/>
    </xf>
    <xf numFmtId="0" fontId="0" fillId="3" borderId="16" xfId="0" applyFill="1" applyBorder="1" applyAlignment="1" applyProtection="1">
      <alignment horizontal="center" vertical="center" shrinkToFit="1"/>
      <protection locked="0"/>
    </xf>
    <xf numFmtId="0" fontId="0" fillId="3" borderId="33" xfId="0" applyFill="1" applyBorder="1" applyProtection="1">
      <alignment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24" xfId="0" applyFill="1" applyBorder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2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Protection="1">
      <alignment vertical="center"/>
      <protection locked="0"/>
    </xf>
    <xf numFmtId="0" fontId="0" fillId="3" borderId="29" xfId="0" applyFill="1" applyBorder="1" applyProtection="1">
      <alignment vertical="center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0" fontId="0" fillId="3" borderId="14" xfId="0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vertical="center" shrinkToFit="1"/>
      <protection locked="0"/>
    </xf>
    <xf numFmtId="0" fontId="0" fillId="3" borderId="27" xfId="0" applyFill="1" applyBorder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14" xfId="0" applyFill="1" applyBorder="1" applyAlignment="1" applyProtection="1">
      <alignment horizontal="center" vertical="center" shrinkToFit="1"/>
      <protection locked="0"/>
    </xf>
    <xf numFmtId="0" fontId="12" fillId="3" borderId="11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vertical="center" shrinkToFit="1"/>
      <protection locked="0"/>
    </xf>
    <xf numFmtId="0" fontId="12" fillId="3" borderId="27" xfId="0" applyFont="1" applyFill="1" applyBorder="1" applyAlignment="1" applyProtection="1">
      <alignment vertical="center" shrinkToFit="1"/>
      <protection locked="0"/>
    </xf>
    <xf numFmtId="0" fontId="12" fillId="3" borderId="27" xfId="0" applyFont="1" applyFill="1" applyBorder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 shrinkToFit="1"/>
      <protection locked="0"/>
    </xf>
    <xf numFmtId="0" fontId="0" fillId="3" borderId="33" xfId="0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34" xfId="0" applyFill="1" applyBorder="1" applyProtection="1">
      <alignment vertical="center"/>
      <protection locked="0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0" fillId="3" borderId="24" xfId="0" applyFill="1" applyBorder="1" applyAlignment="1" applyProtection="1">
      <alignment horizontal="center" vertical="center" shrinkToFit="1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0" fontId="0" fillId="3" borderId="26" xfId="0" applyFill="1" applyBorder="1" applyAlignment="1" applyProtection="1">
      <alignment vertical="center" shrinkToFit="1"/>
      <protection locked="0"/>
    </xf>
    <xf numFmtId="0" fontId="0" fillId="3" borderId="26" xfId="0" applyFill="1" applyBorder="1" applyProtection="1">
      <alignment vertical="center"/>
      <protection locked="0"/>
    </xf>
    <xf numFmtId="0" fontId="0" fillId="3" borderId="36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0" fontId="0" fillId="3" borderId="29" xfId="0" applyFill="1" applyBorder="1" applyAlignment="1" applyProtection="1">
      <alignment vertical="center" shrinkToFit="1"/>
      <protection locked="0"/>
    </xf>
    <xf numFmtId="0" fontId="0" fillId="3" borderId="30" xfId="0" applyFill="1" applyBorder="1" applyAlignment="1" applyProtection="1">
      <alignment vertical="center" shrinkToFit="1"/>
      <protection locked="0"/>
    </xf>
    <xf numFmtId="0" fontId="0" fillId="3" borderId="30" xfId="0" applyFill="1" applyBorder="1" applyProtection="1">
      <alignment vertical="center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3" borderId="20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vertical="center" shrinkToFit="1"/>
      <protection locked="0"/>
    </xf>
    <xf numFmtId="0" fontId="0" fillId="3" borderId="20" xfId="0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0" fillId="3" borderId="35" xfId="0" applyFill="1" applyBorder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41" fontId="0" fillId="3" borderId="14" xfId="0" applyNumberFormat="1" applyFill="1" applyBorder="1" applyProtection="1">
      <alignment vertical="center"/>
      <protection locked="0"/>
    </xf>
    <xf numFmtId="41" fontId="12" fillId="3" borderId="14" xfId="0" applyNumberFormat="1" applyFont="1" applyFill="1" applyBorder="1" applyProtection="1">
      <alignment vertical="center"/>
      <protection locked="0"/>
    </xf>
    <xf numFmtId="41" fontId="0" fillId="3" borderId="18" xfId="0" applyNumberFormat="1" applyFill="1" applyBorder="1" applyProtection="1">
      <alignment vertical="center"/>
      <protection locked="0"/>
    </xf>
    <xf numFmtId="41" fontId="0" fillId="3" borderId="25" xfId="0" applyNumberFormat="1" applyFill="1" applyBorder="1" applyProtection="1">
      <alignment vertical="center"/>
      <protection locked="0"/>
    </xf>
    <xf numFmtId="41" fontId="0" fillId="3" borderId="29" xfId="0" applyNumberFormat="1" applyFill="1" applyBorder="1" applyProtection="1">
      <alignment vertical="center"/>
      <protection locked="0"/>
    </xf>
    <xf numFmtId="176" fontId="0" fillId="3" borderId="11" xfId="0" applyNumberFormat="1" applyFill="1" applyBorder="1" applyAlignment="1" applyProtection="1">
      <alignment horizontal="right" vertical="center" indent="1"/>
      <protection locked="0"/>
    </xf>
    <xf numFmtId="176" fontId="0" fillId="3" borderId="14" xfId="0" applyNumberFormat="1" applyFill="1" applyBorder="1" applyAlignment="1" applyProtection="1">
      <alignment horizontal="right" vertical="center" indent="1"/>
      <protection locked="0"/>
    </xf>
    <xf numFmtId="176" fontId="12" fillId="3" borderId="11" xfId="0" applyNumberFormat="1" applyFont="1" applyFill="1" applyBorder="1" applyAlignment="1" applyProtection="1">
      <alignment horizontal="right" vertical="center" indent="1"/>
      <protection locked="0"/>
    </xf>
    <xf numFmtId="176" fontId="12" fillId="3" borderId="14" xfId="0" applyNumberFormat="1" applyFont="1" applyFill="1" applyBorder="1" applyAlignment="1" applyProtection="1">
      <alignment horizontal="right" vertical="center" indent="1"/>
      <protection locked="0"/>
    </xf>
    <xf numFmtId="176" fontId="0" fillId="3" borderId="33" xfId="0" applyNumberFormat="1" applyFill="1" applyBorder="1" applyAlignment="1" applyProtection="1">
      <alignment horizontal="right" vertical="center" indent="1"/>
      <protection locked="0"/>
    </xf>
    <xf numFmtId="176" fontId="0" fillId="3" borderId="18" xfId="0" applyNumberFormat="1" applyFill="1" applyBorder="1" applyAlignment="1" applyProtection="1">
      <alignment horizontal="right" vertical="center" indent="1"/>
      <protection locked="0"/>
    </xf>
    <xf numFmtId="176" fontId="0" fillId="3" borderId="24" xfId="0" applyNumberFormat="1" applyFill="1" applyBorder="1" applyAlignment="1" applyProtection="1">
      <alignment horizontal="right" vertical="center" indent="1"/>
      <protection locked="0"/>
    </xf>
    <xf numFmtId="176" fontId="0" fillId="3" borderId="25" xfId="0" applyNumberFormat="1" applyFill="1" applyBorder="1" applyAlignment="1" applyProtection="1">
      <alignment horizontal="right" vertical="center" indent="1"/>
      <protection locked="0"/>
    </xf>
    <xf numFmtId="176" fontId="0" fillId="3" borderId="28" xfId="0" applyNumberFormat="1" applyFill="1" applyBorder="1" applyAlignment="1" applyProtection="1">
      <alignment horizontal="right" vertical="center" indent="1"/>
      <protection locked="0"/>
    </xf>
    <xf numFmtId="176" fontId="0" fillId="3" borderId="29" xfId="0" applyNumberFormat="1" applyFill="1" applyBorder="1" applyAlignment="1" applyProtection="1">
      <alignment horizontal="right" vertical="center" indent="1"/>
      <protection locked="0"/>
    </xf>
    <xf numFmtId="0" fontId="21" fillId="6" borderId="68" xfId="3" applyFont="1" applyFill="1" applyBorder="1">
      <alignment vertical="center"/>
    </xf>
    <xf numFmtId="0" fontId="21" fillId="6" borderId="70" xfId="3" applyFont="1" applyFill="1" applyBorder="1">
      <alignment vertical="center"/>
    </xf>
    <xf numFmtId="183" fontId="21" fillId="6" borderId="67" xfId="3" applyNumberFormat="1" applyFont="1" applyFill="1" applyBorder="1">
      <alignment vertical="center"/>
    </xf>
    <xf numFmtId="183" fontId="21" fillId="6" borderId="68" xfId="3" applyNumberFormat="1" applyFont="1" applyFill="1" applyBorder="1">
      <alignment vertical="center"/>
    </xf>
    <xf numFmtId="183" fontId="21" fillId="6" borderId="69" xfId="3" applyNumberFormat="1" applyFont="1" applyFill="1" applyBorder="1">
      <alignment vertical="center"/>
    </xf>
    <xf numFmtId="183" fontId="21" fillId="6" borderId="70" xfId="3" applyNumberFormat="1" applyFont="1" applyFill="1" applyBorder="1">
      <alignment vertical="center"/>
    </xf>
    <xf numFmtId="0" fontId="21" fillId="6" borderId="24" xfId="3" applyFont="1" applyFill="1" applyBorder="1">
      <alignment vertical="center"/>
    </xf>
    <xf numFmtId="182" fontId="21" fillId="6" borderId="26" xfId="3" applyNumberFormat="1" applyFont="1" applyFill="1" applyBorder="1" applyAlignment="1">
      <alignment horizontal="center" vertical="center"/>
    </xf>
    <xf numFmtId="0" fontId="21" fillId="6" borderId="71" xfId="3" applyFont="1" applyFill="1" applyBorder="1" applyAlignment="1">
      <alignment horizontal="center" vertical="center"/>
    </xf>
    <xf numFmtId="0" fontId="21" fillId="6" borderId="73" xfId="3" applyFont="1" applyFill="1" applyBorder="1" applyAlignment="1">
      <alignment horizontal="center" vertical="center"/>
    </xf>
    <xf numFmtId="0" fontId="21" fillId="6" borderId="75" xfId="3" applyFont="1" applyFill="1" applyBorder="1" applyAlignment="1">
      <alignment horizontal="center" vertical="center"/>
    </xf>
    <xf numFmtId="183" fontId="21" fillId="6" borderId="76" xfId="3" applyNumberFormat="1" applyFont="1" applyFill="1" applyBorder="1">
      <alignment vertical="center"/>
    </xf>
    <xf numFmtId="0" fontId="21" fillId="6" borderId="77" xfId="3" applyFont="1" applyFill="1" applyBorder="1">
      <alignment vertical="center"/>
    </xf>
    <xf numFmtId="183" fontId="21" fillId="6" borderId="77" xfId="3" applyNumberFormat="1" applyFont="1" applyFill="1" applyBorder="1">
      <alignment vertical="center"/>
    </xf>
    <xf numFmtId="178" fontId="21" fillId="6" borderId="72" xfId="3" applyNumberFormat="1" applyFont="1" applyFill="1" applyBorder="1" applyAlignment="1">
      <alignment horizontal="right" vertical="center" indent="2"/>
    </xf>
    <xf numFmtId="178" fontId="21" fillId="6" borderId="74" xfId="3" applyNumberFormat="1" applyFont="1" applyFill="1" applyBorder="1" applyAlignment="1">
      <alignment horizontal="right" vertical="center" indent="2"/>
    </xf>
    <xf numFmtId="178" fontId="21" fillId="6" borderId="78" xfId="3" applyNumberFormat="1" applyFont="1" applyFill="1" applyBorder="1" applyAlignment="1">
      <alignment horizontal="right" vertical="center" indent="2"/>
    </xf>
    <xf numFmtId="0" fontId="21" fillId="0" borderId="0" xfId="3" applyFont="1">
      <alignment vertical="center"/>
    </xf>
    <xf numFmtId="0" fontId="20" fillId="0" borderId="0" xfId="3">
      <alignment vertical="center"/>
    </xf>
    <xf numFmtId="0" fontId="0" fillId="6" borderId="24" xfId="0" applyFill="1" applyBorder="1">
      <alignment vertical="center"/>
    </xf>
    <xf numFmtId="0" fontId="0" fillId="6" borderId="26" xfId="0" applyFill="1" applyBorder="1">
      <alignment vertical="center"/>
    </xf>
    <xf numFmtId="178" fontId="0" fillId="6" borderId="11" xfId="0" applyNumberFormat="1" applyFill="1" applyBorder="1" applyAlignment="1">
      <alignment horizontal="right" vertical="center" indent="1"/>
    </xf>
    <xf numFmtId="178" fontId="0" fillId="6" borderId="27" xfId="0" applyNumberFormat="1" applyFill="1" applyBorder="1" applyAlignment="1">
      <alignment horizontal="right" vertical="center" indent="1"/>
    </xf>
    <xf numFmtId="178" fontId="0" fillId="6" borderId="28" xfId="0" applyNumberFormat="1" applyFill="1" applyBorder="1" applyAlignment="1">
      <alignment horizontal="right" vertical="center" indent="1"/>
    </xf>
    <xf numFmtId="178" fontId="0" fillId="6" borderId="30" xfId="0" applyNumberFormat="1" applyFill="1" applyBorder="1" applyAlignment="1">
      <alignment horizontal="right" vertical="center" indent="1"/>
    </xf>
    <xf numFmtId="179" fontId="12" fillId="3" borderId="22" xfId="0" applyNumberFormat="1" applyFont="1" applyFill="1" applyBorder="1" applyAlignment="1" applyProtection="1">
      <alignment vertical="center" shrinkToFit="1"/>
      <protection locked="0"/>
    </xf>
    <xf numFmtId="179" fontId="8" fillId="3" borderId="22" xfId="0" applyNumberFormat="1" applyFont="1" applyFill="1" applyBorder="1" applyAlignment="1" applyProtection="1">
      <alignment vertical="center" shrinkToFit="1"/>
      <protection locked="0"/>
    </xf>
    <xf numFmtId="179" fontId="8" fillId="3" borderId="16" xfId="0" applyNumberFormat="1" applyFont="1" applyFill="1" applyBorder="1" applyAlignment="1" applyProtection="1">
      <alignment vertical="center" shrinkToFit="1"/>
      <protection locked="0"/>
    </xf>
    <xf numFmtId="179" fontId="8" fillId="3" borderId="31" xfId="0" applyNumberFormat="1" applyFont="1" applyFill="1" applyBorder="1" applyAlignment="1" applyProtection="1">
      <alignment vertical="center" shrinkToFit="1"/>
      <protection locked="0"/>
    </xf>
    <xf numFmtId="179" fontId="8" fillId="3" borderId="32" xfId="0" applyNumberFormat="1" applyFont="1" applyFill="1" applyBorder="1" applyAlignment="1" applyProtection="1">
      <alignment vertical="center" shrinkToFit="1"/>
      <protection locked="0"/>
    </xf>
    <xf numFmtId="179" fontId="8" fillId="3" borderId="10" xfId="0" applyNumberFormat="1" applyFont="1" applyFill="1" applyBorder="1" applyAlignment="1" applyProtection="1">
      <alignment vertical="center" shrinkToFit="1"/>
      <protection locked="0"/>
    </xf>
    <xf numFmtId="41" fontId="0" fillId="2" borderId="14" xfId="1" applyNumberFormat="1" applyFont="1" applyFill="1" applyBorder="1" applyAlignment="1">
      <alignment vertical="center" shrinkToFi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right" vertical="center" indent="1"/>
    </xf>
    <xf numFmtId="0" fontId="0" fillId="2" borderId="14" xfId="0" applyFill="1" applyBorder="1" applyAlignment="1">
      <alignment horizontal="right" vertical="center" indent="1"/>
    </xf>
    <xf numFmtId="0" fontId="0" fillId="2" borderId="27" xfId="0" applyFill="1" applyBorder="1" applyAlignment="1">
      <alignment horizontal="right" vertical="center" indent="1"/>
    </xf>
    <xf numFmtId="179" fontId="0" fillId="2" borderId="11" xfId="0" applyNumberFormat="1" applyFill="1" applyBorder="1">
      <alignment vertical="center"/>
    </xf>
    <xf numFmtId="179" fontId="0" fillId="2" borderId="14" xfId="0" applyNumberFormat="1" applyFill="1" applyBorder="1">
      <alignment vertical="center"/>
    </xf>
    <xf numFmtId="179" fontId="0" fillId="2" borderId="27" xfId="0" applyNumberFormat="1" applyFill="1" applyBorder="1">
      <alignment vertical="center"/>
    </xf>
    <xf numFmtId="179" fontId="0" fillId="2" borderId="4" xfId="0" applyNumberFormat="1" applyFill="1" applyBorder="1">
      <alignment vertical="center"/>
    </xf>
    <xf numFmtId="179" fontId="8" fillId="5" borderId="48" xfId="0" applyNumberFormat="1" applyFont="1" applyFill="1" applyBorder="1" applyAlignment="1">
      <alignment vertical="center" shrinkToFit="1"/>
    </xf>
    <xf numFmtId="179" fontId="8" fillId="5" borderId="57" xfId="0" applyNumberFormat="1" applyFont="1" applyFill="1" applyBorder="1" applyAlignment="1">
      <alignment vertical="center" shrinkToFit="1"/>
    </xf>
    <xf numFmtId="179" fontId="8" fillId="2" borderId="4" xfId="0" applyNumberFormat="1" applyFont="1" applyFill="1" applyBorder="1">
      <alignment vertical="center"/>
    </xf>
    <xf numFmtId="181" fontId="8" fillId="5" borderId="48" xfId="0" applyNumberFormat="1" applyFont="1" applyFill="1" applyBorder="1" applyAlignment="1">
      <alignment horizontal="center" vertical="center" shrinkToFit="1"/>
    </xf>
    <xf numFmtId="181" fontId="11" fillId="5" borderId="48" xfId="0" applyNumberFormat="1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180" fontId="25" fillId="7" borderId="14" xfId="0" applyNumberFormat="1" applyFont="1" applyFill="1" applyBorder="1" applyAlignment="1">
      <alignment horizontal="right" vertical="center" indent="1"/>
    </xf>
    <xf numFmtId="180" fontId="25" fillId="7" borderId="48" xfId="0" applyNumberFormat="1" applyFont="1" applyFill="1" applyBorder="1" applyAlignment="1">
      <alignment horizontal="right" vertical="center" indent="1"/>
    </xf>
    <xf numFmtId="180" fontId="26" fillId="7" borderId="14" xfId="0" applyNumberFormat="1" applyFont="1" applyFill="1" applyBorder="1" applyAlignment="1">
      <alignment horizontal="right" vertical="center" indent="1"/>
    </xf>
    <xf numFmtId="180" fontId="11" fillId="7" borderId="14" xfId="0" applyNumberFormat="1" applyFont="1" applyFill="1" applyBorder="1" applyAlignment="1">
      <alignment horizontal="right" vertical="center" indent="1"/>
    </xf>
    <xf numFmtId="180" fontId="4" fillId="7" borderId="48" xfId="0" applyNumberFormat="1" applyFont="1" applyFill="1" applyBorder="1" applyAlignment="1">
      <alignment horizontal="right" vertical="center" indent="1"/>
    </xf>
    <xf numFmtId="180" fontId="4" fillId="7" borderId="14" xfId="0" applyNumberFormat="1" applyFont="1" applyFill="1" applyBorder="1" applyAlignment="1">
      <alignment horizontal="right" vertical="center" indent="1"/>
    </xf>
    <xf numFmtId="0" fontId="8" fillId="5" borderId="48" xfId="0" applyFont="1" applyFill="1" applyBorder="1" applyAlignment="1">
      <alignment horizontal="center" vertical="center" shrinkToFit="1"/>
    </xf>
    <xf numFmtId="0" fontId="11" fillId="5" borderId="48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right" vertical="center" indent="1"/>
    </xf>
    <xf numFmtId="0" fontId="12" fillId="2" borderId="14" xfId="0" applyFont="1" applyFill="1" applyBorder="1" applyAlignment="1">
      <alignment horizontal="right" vertical="center" indent="1"/>
    </xf>
    <xf numFmtId="0" fontId="12" fillId="2" borderId="27" xfId="0" applyFont="1" applyFill="1" applyBorder="1" applyAlignment="1">
      <alignment horizontal="right" vertical="center" indent="1"/>
    </xf>
    <xf numFmtId="179" fontId="12" fillId="2" borderId="11" xfId="0" applyNumberFormat="1" applyFont="1" applyFill="1" applyBorder="1">
      <alignment vertical="center"/>
    </xf>
    <xf numFmtId="179" fontId="12" fillId="2" borderId="14" xfId="0" applyNumberFormat="1" applyFont="1" applyFill="1" applyBorder="1">
      <alignment vertical="center"/>
    </xf>
    <xf numFmtId="179" fontId="12" fillId="2" borderId="27" xfId="0" applyNumberFormat="1" applyFont="1" applyFill="1" applyBorder="1">
      <alignment vertical="center"/>
    </xf>
    <xf numFmtId="179" fontId="12" fillId="2" borderId="4" xfId="0" applyNumberFormat="1" applyFont="1" applyFill="1" applyBorder="1">
      <alignment vertical="center"/>
    </xf>
    <xf numFmtId="179" fontId="12" fillId="5" borderId="48" xfId="0" applyNumberFormat="1" applyFont="1" applyFill="1" applyBorder="1" applyAlignment="1">
      <alignment vertical="center" shrinkToFit="1"/>
    </xf>
    <xf numFmtId="179" fontId="12" fillId="5" borderId="57" xfId="0" applyNumberFormat="1" applyFont="1" applyFill="1" applyBorder="1" applyAlignment="1">
      <alignment vertical="center" shrinkToFit="1"/>
    </xf>
    <xf numFmtId="0" fontId="12" fillId="5" borderId="48" xfId="0" applyFont="1" applyFill="1" applyBorder="1" applyAlignment="1">
      <alignment horizontal="center" vertical="center" shrinkToFit="1"/>
    </xf>
    <xf numFmtId="0" fontId="13" fillId="5" borderId="48" xfId="0" applyFont="1" applyFill="1" applyBorder="1" applyAlignment="1">
      <alignment horizontal="center" vertical="center" shrinkToFit="1"/>
    </xf>
    <xf numFmtId="180" fontId="26" fillId="7" borderId="48" xfId="0" applyNumberFormat="1" applyFont="1" applyFill="1" applyBorder="1" applyAlignment="1">
      <alignment horizontal="right" vertical="center" indent="1"/>
    </xf>
    <xf numFmtId="180" fontId="13" fillId="7" borderId="14" xfId="0" applyNumberFormat="1" applyFont="1" applyFill="1" applyBorder="1" applyAlignment="1">
      <alignment horizontal="right" vertical="center" indent="1"/>
    </xf>
    <xf numFmtId="0" fontId="0" fillId="2" borderId="33" xfId="0" applyFill="1" applyBorder="1" applyAlignment="1">
      <alignment horizontal="right" vertical="center" indent="1"/>
    </xf>
    <xf numFmtId="0" fontId="0" fillId="2" borderId="18" xfId="0" applyFill="1" applyBorder="1" applyAlignment="1">
      <alignment horizontal="right" vertical="center" indent="1"/>
    </xf>
    <xf numFmtId="0" fontId="0" fillId="2" borderId="34" xfId="0" applyFill="1" applyBorder="1" applyAlignment="1">
      <alignment horizontal="right" vertical="center" indent="1"/>
    </xf>
    <xf numFmtId="179" fontId="0" fillId="2" borderId="33" xfId="0" applyNumberFormat="1" applyFill="1" applyBorder="1">
      <alignment vertical="center"/>
    </xf>
    <xf numFmtId="179" fontId="0" fillId="2" borderId="18" xfId="0" applyNumberFormat="1" applyFill="1" applyBorder="1">
      <alignment vertical="center"/>
    </xf>
    <xf numFmtId="179" fontId="0" fillId="2" borderId="34" xfId="0" applyNumberFormat="1" applyFill="1" applyBorder="1">
      <alignment vertical="center"/>
    </xf>
    <xf numFmtId="179" fontId="0" fillId="2" borderId="37" xfId="0" applyNumberFormat="1" applyFill="1" applyBorder="1">
      <alignment vertical="center"/>
    </xf>
    <xf numFmtId="179" fontId="8" fillId="5" borderId="18" xfId="0" applyNumberFormat="1" applyFont="1" applyFill="1" applyBorder="1" applyAlignment="1">
      <alignment vertical="center" shrinkToFit="1"/>
    </xf>
    <xf numFmtId="179" fontId="8" fillId="5" borderId="16" xfId="0" applyNumberFormat="1" applyFont="1" applyFill="1" applyBorder="1" applyAlignment="1">
      <alignment vertical="center" shrinkToFit="1"/>
    </xf>
    <xf numFmtId="179" fontId="8" fillId="2" borderId="37" xfId="0" applyNumberFormat="1" applyFont="1" applyFill="1" applyBorder="1">
      <alignment vertical="center"/>
    </xf>
    <xf numFmtId="0" fontId="8" fillId="5" borderId="18" xfId="0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shrinkToFit="1"/>
    </xf>
    <xf numFmtId="180" fontId="25" fillId="7" borderId="18" xfId="0" applyNumberFormat="1" applyFont="1" applyFill="1" applyBorder="1" applyAlignment="1">
      <alignment horizontal="right" vertical="center" indent="1"/>
    </xf>
    <xf numFmtId="180" fontId="26" fillId="7" borderId="18" xfId="0" applyNumberFormat="1" applyFont="1" applyFill="1" applyBorder="1" applyAlignment="1">
      <alignment horizontal="right" vertical="center" indent="1"/>
    </xf>
    <xf numFmtId="180" fontId="11" fillId="7" borderId="18" xfId="0" applyNumberFormat="1" applyFont="1" applyFill="1" applyBorder="1" applyAlignment="1">
      <alignment horizontal="right" vertical="center" indent="1"/>
    </xf>
    <xf numFmtId="180" fontId="4" fillId="7" borderId="18" xfId="0" applyNumberFormat="1" applyFont="1" applyFill="1" applyBorder="1" applyAlignment="1">
      <alignment horizontal="right" vertical="center" indent="1"/>
    </xf>
    <xf numFmtId="0" fontId="0" fillId="2" borderId="24" xfId="0" applyFill="1" applyBorder="1" applyAlignment="1">
      <alignment horizontal="right" vertical="center" indent="1"/>
    </xf>
    <xf numFmtId="0" fontId="0" fillId="2" borderId="25" xfId="0" applyFill="1" applyBorder="1" applyAlignment="1">
      <alignment horizontal="right" vertical="center" indent="1"/>
    </xf>
    <xf numFmtId="0" fontId="0" fillId="2" borderId="26" xfId="0" applyFill="1" applyBorder="1" applyAlignment="1">
      <alignment horizontal="right" vertical="center" indent="1"/>
    </xf>
    <xf numFmtId="179" fontId="0" fillId="2" borderId="24" xfId="0" applyNumberFormat="1" applyFill="1" applyBorder="1">
      <alignment vertical="center"/>
    </xf>
    <xf numFmtId="179" fontId="0" fillId="2" borderId="25" xfId="0" applyNumberFormat="1" applyFill="1" applyBorder="1">
      <alignment vertical="center"/>
    </xf>
    <xf numFmtId="179" fontId="0" fillId="2" borderId="26" xfId="0" applyNumberFormat="1" applyFill="1" applyBorder="1">
      <alignment vertical="center"/>
    </xf>
    <xf numFmtId="179" fontId="0" fillId="2" borderId="36" xfId="0" applyNumberFormat="1" applyFill="1" applyBorder="1">
      <alignment vertical="center"/>
    </xf>
    <xf numFmtId="179" fontId="8" fillId="5" borderId="25" xfId="0" applyNumberFormat="1" applyFont="1" applyFill="1" applyBorder="1" applyAlignment="1">
      <alignment vertical="center" shrinkToFit="1"/>
    </xf>
    <xf numFmtId="179" fontId="8" fillId="5" borderId="31" xfId="0" applyNumberFormat="1" applyFont="1" applyFill="1" applyBorder="1" applyAlignment="1">
      <alignment vertical="center" shrinkToFit="1"/>
    </xf>
    <xf numFmtId="179" fontId="8" fillId="2" borderId="36" xfId="0" applyNumberFormat="1" applyFont="1" applyFill="1" applyBorder="1">
      <alignment vertical="center"/>
    </xf>
    <xf numFmtId="0" fontId="8" fillId="5" borderId="25" xfId="0" applyFont="1" applyFill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180" fontId="25" fillId="7" borderId="25" xfId="0" applyNumberFormat="1" applyFont="1" applyFill="1" applyBorder="1" applyAlignment="1">
      <alignment horizontal="right" vertical="center" indent="1"/>
    </xf>
    <xf numFmtId="180" fontId="26" fillId="7" borderId="25" xfId="0" applyNumberFormat="1" applyFont="1" applyFill="1" applyBorder="1" applyAlignment="1">
      <alignment horizontal="right" vertical="center" indent="1"/>
    </xf>
    <xf numFmtId="180" fontId="11" fillId="7" borderId="25" xfId="0" applyNumberFormat="1" applyFont="1" applyFill="1" applyBorder="1" applyAlignment="1">
      <alignment horizontal="right" vertical="center" indent="1"/>
    </xf>
    <xf numFmtId="180" fontId="4" fillId="7" borderId="25" xfId="0" applyNumberFormat="1" applyFont="1" applyFill="1" applyBorder="1" applyAlignment="1">
      <alignment horizontal="right" vertical="center" indent="1"/>
    </xf>
    <xf numFmtId="0" fontId="0" fillId="2" borderId="28" xfId="0" applyFill="1" applyBorder="1" applyAlignment="1">
      <alignment horizontal="right" vertical="center" indent="1"/>
    </xf>
    <xf numFmtId="0" fontId="0" fillId="2" borderId="29" xfId="0" applyFill="1" applyBorder="1" applyAlignment="1">
      <alignment horizontal="right" vertical="center" indent="1"/>
    </xf>
    <xf numFmtId="0" fontId="0" fillId="2" borderId="30" xfId="0" applyFill="1" applyBorder="1" applyAlignment="1">
      <alignment horizontal="right" vertical="center" indent="1"/>
    </xf>
    <xf numFmtId="179" fontId="0" fillId="2" borderId="28" xfId="0" applyNumberFormat="1" applyFill="1" applyBorder="1">
      <alignment vertical="center"/>
    </xf>
    <xf numFmtId="179" fontId="0" fillId="2" borderId="29" xfId="0" applyNumberFormat="1" applyFill="1" applyBorder="1">
      <alignment vertical="center"/>
    </xf>
    <xf numFmtId="179" fontId="0" fillId="2" borderId="30" xfId="0" applyNumberFormat="1" applyFill="1" applyBorder="1">
      <alignment vertical="center"/>
    </xf>
    <xf numFmtId="179" fontId="0" fillId="2" borderId="38" xfId="0" applyNumberFormat="1" applyFill="1" applyBorder="1">
      <alignment vertical="center"/>
    </xf>
    <xf numFmtId="179" fontId="8" fillId="5" borderId="29" xfId="0" applyNumberFormat="1" applyFont="1" applyFill="1" applyBorder="1" applyAlignment="1">
      <alignment vertical="center" shrinkToFit="1"/>
    </xf>
    <xf numFmtId="179" fontId="8" fillId="5" borderId="32" xfId="0" applyNumberFormat="1" applyFont="1" applyFill="1" applyBorder="1" applyAlignment="1">
      <alignment vertical="center" shrinkToFit="1"/>
    </xf>
    <xf numFmtId="179" fontId="8" fillId="2" borderId="38" xfId="0" applyNumberFormat="1" applyFont="1" applyFill="1" applyBorder="1">
      <alignment vertical="center"/>
    </xf>
    <xf numFmtId="0" fontId="8" fillId="5" borderId="29" xfId="0" applyFont="1" applyFill="1" applyBorder="1" applyAlignment="1">
      <alignment horizontal="center" vertical="center" shrinkToFit="1"/>
    </xf>
    <xf numFmtId="0" fontId="11" fillId="5" borderId="29" xfId="0" applyFont="1" applyFill="1" applyBorder="1" applyAlignment="1">
      <alignment horizontal="center" vertical="center" shrinkToFit="1"/>
    </xf>
    <xf numFmtId="180" fontId="25" fillId="7" borderId="29" xfId="0" applyNumberFormat="1" applyFont="1" applyFill="1" applyBorder="1" applyAlignment="1">
      <alignment horizontal="right" vertical="center" indent="1"/>
    </xf>
    <xf numFmtId="180" fontId="26" fillId="7" borderId="29" xfId="0" applyNumberFormat="1" applyFont="1" applyFill="1" applyBorder="1" applyAlignment="1">
      <alignment horizontal="right" vertical="center" indent="1"/>
    </xf>
    <xf numFmtId="180" fontId="11" fillId="7" borderId="29" xfId="0" applyNumberFormat="1" applyFont="1" applyFill="1" applyBorder="1" applyAlignment="1">
      <alignment horizontal="right" vertical="center" indent="1"/>
    </xf>
    <xf numFmtId="180" fontId="4" fillId="7" borderId="29" xfId="0" applyNumberFormat="1" applyFont="1" applyFill="1" applyBorder="1" applyAlignment="1">
      <alignment horizontal="right" vertical="center" indent="1"/>
    </xf>
    <xf numFmtId="179" fontId="0" fillId="2" borderId="17" xfId="0" applyNumberFormat="1" applyFill="1" applyBorder="1">
      <alignment vertical="center"/>
    </xf>
    <xf numFmtId="179" fontId="8" fillId="5" borderId="50" xfId="0" applyNumberFormat="1" applyFont="1" applyFill="1" applyBorder="1" applyAlignment="1">
      <alignment vertical="center" shrinkToFit="1"/>
    </xf>
    <xf numFmtId="179" fontId="8" fillId="5" borderId="10" xfId="0" applyNumberFormat="1" applyFont="1" applyFill="1" applyBorder="1" applyAlignment="1">
      <alignment vertical="center" shrinkToFit="1"/>
    </xf>
    <xf numFmtId="179" fontId="8" fillId="2" borderId="17" xfId="0" applyNumberFormat="1" applyFont="1" applyFill="1" applyBorder="1">
      <alignment vertical="center"/>
    </xf>
    <xf numFmtId="0" fontId="8" fillId="5" borderId="50" xfId="0" applyFont="1" applyFill="1" applyBorder="1" applyAlignment="1">
      <alignment horizontal="center" vertical="center" shrinkToFit="1"/>
    </xf>
    <xf numFmtId="0" fontId="11" fillId="5" borderId="50" xfId="0" applyFont="1" applyFill="1" applyBorder="1" applyAlignment="1">
      <alignment horizontal="center" vertical="center" shrinkToFit="1"/>
    </xf>
    <xf numFmtId="179" fontId="8" fillId="2" borderId="29" xfId="0" applyNumberFormat="1" applyFont="1" applyFill="1" applyBorder="1">
      <alignment vertical="center"/>
    </xf>
    <xf numFmtId="0" fontId="0" fillId="2" borderId="20" xfId="0" applyFill="1" applyBorder="1" applyAlignment="1">
      <alignment horizontal="right" vertical="center" indent="1"/>
    </xf>
    <xf numFmtId="0" fontId="0" fillId="2" borderId="19" xfId="0" applyFill="1" applyBorder="1" applyAlignment="1">
      <alignment horizontal="right" vertical="center" indent="1"/>
    </xf>
    <xf numFmtId="0" fontId="0" fillId="2" borderId="35" xfId="0" applyFill="1" applyBorder="1" applyAlignment="1">
      <alignment horizontal="right" vertical="center" indent="1"/>
    </xf>
    <xf numFmtId="179" fontId="0" fillId="2" borderId="20" xfId="0" applyNumberFormat="1" applyFill="1" applyBorder="1">
      <alignment vertical="center"/>
    </xf>
    <xf numFmtId="179" fontId="0" fillId="2" borderId="19" xfId="0" applyNumberFormat="1" applyFill="1" applyBorder="1">
      <alignment vertical="center"/>
    </xf>
    <xf numFmtId="179" fontId="0" fillId="2" borderId="35" xfId="0" applyNumberFormat="1" applyFill="1" applyBorder="1">
      <alignment vertical="center"/>
    </xf>
    <xf numFmtId="180" fontId="25" fillId="7" borderId="19" xfId="0" applyNumberFormat="1" applyFont="1" applyFill="1" applyBorder="1" applyAlignment="1">
      <alignment horizontal="right" vertical="center" indent="1"/>
    </xf>
    <xf numFmtId="180" fontId="25" fillId="7" borderId="50" xfId="0" applyNumberFormat="1" applyFont="1" applyFill="1" applyBorder="1" applyAlignment="1">
      <alignment horizontal="right" vertical="center" indent="1"/>
    </xf>
    <xf numFmtId="180" fontId="26" fillId="7" borderId="19" xfId="0" applyNumberFormat="1" applyFont="1" applyFill="1" applyBorder="1" applyAlignment="1">
      <alignment horizontal="right" vertical="center" indent="1"/>
    </xf>
    <xf numFmtId="180" fontId="11" fillId="7" borderId="19" xfId="0" applyNumberFormat="1" applyFont="1" applyFill="1" applyBorder="1" applyAlignment="1">
      <alignment horizontal="right" vertical="center" indent="1"/>
    </xf>
    <xf numFmtId="180" fontId="4" fillId="7" borderId="50" xfId="0" applyNumberFormat="1" applyFont="1" applyFill="1" applyBorder="1" applyAlignment="1">
      <alignment horizontal="right" vertical="center" indent="1"/>
    </xf>
    <xf numFmtId="180" fontId="4" fillId="7" borderId="19" xfId="0" applyNumberFormat="1" applyFont="1" applyFill="1" applyBorder="1" applyAlignment="1">
      <alignment horizontal="right" vertical="center" indent="1"/>
    </xf>
    <xf numFmtId="180" fontId="8" fillId="5" borderId="57" xfId="0" applyNumberFormat="1" applyFont="1" applyFill="1" applyBorder="1" applyAlignment="1">
      <alignment vertical="center" shrinkToFit="1"/>
    </xf>
    <xf numFmtId="180" fontId="12" fillId="5" borderId="57" xfId="0" applyNumberFormat="1" applyFont="1" applyFill="1" applyBorder="1" applyAlignment="1">
      <alignment vertical="center" shrinkToFit="1"/>
    </xf>
    <xf numFmtId="180" fontId="8" fillId="5" borderId="16" xfId="0" applyNumberFormat="1" applyFont="1" applyFill="1" applyBorder="1" applyAlignment="1">
      <alignment vertical="center" shrinkToFit="1"/>
    </xf>
    <xf numFmtId="180" fontId="8" fillId="5" borderId="31" xfId="0" applyNumberFormat="1" applyFont="1" applyFill="1" applyBorder="1" applyAlignment="1">
      <alignment vertical="center" shrinkToFit="1"/>
    </xf>
    <xf numFmtId="180" fontId="8" fillId="5" borderId="32" xfId="0" applyNumberFormat="1" applyFont="1" applyFill="1" applyBorder="1" applyAlignment="1">
      <alignment vertical="center" shrinkToFit="1"/>
    </xf>
    <xf numFmtId="180" fontId="8" fillId="5" borderId="10" xfId="0" applyNumberFormat="1" applyFont="1" applyFill="1" applyBorder="1" applyAlignment="1">
      <alignment vertical="center" shrinkToFit="1"/>
    </xf>
    <xf numFmtId="178" fontId="21" fillId="6" borderId="64" xfId="3" applyNumberFormat="1" applyFont="1" applyFill="1" applyBorder="1" applyAlignment="1">
      <alignment horizontal="right" vertical="center" indent="2"/>
    </xf>
    <xf numFmtId="0" fontId="3" fillId="2" borderId="0" xfId="0" applyFont="1" applyFill="1" applyAlignment="1">
      <alignment horizontal="center" vertical="center"/>
    </xf>
    <xf numFmtId="0" fontId="0" fillId="3" borderId="57" xfId="0" applyFill="1" applyBorder="1" applyAlignment="1" applyProtection="1">
      <alignment horizontal="center" vertical="center" shrinkToFit="1"/>
      <protection locked="0"/>
    </xf>
    <xf numFmtId="0" fontId="0" fillId="0" borderId="14" xfId="0" applyBorder="1">
      <alignment vertical="center"/>
    </xf>
    <xf numFmtId="41" fontId="0" fillId="2" borderId="27" xfId="0" applyNumberFormat="1" applyFill="1" applyBorder="1" applyAlignment="1">
      <alignment vertical="center" shrinkToFit="1"/>
    </xf>
    <xf numFmtId="41" fontId="12" fillId="2" borderId="14" xfId="1" applyNumberFormat="1" applyFont="1" applyFill="1" applyBorder="1" applyAlignment="1">
      <alignment vertical="center" shrinkToFit="1"/>
    </xf>
    <xf numFmtId="41" fontId="12" fillId="2" borderId="27" xfId="0" applyNumberFormat="1" applyFont="1" applyFill="1" applyBorder="1" applyAlignment="1">
      <alignment vertical="center" shrinkToFit="1"/>
    </xf>
    <xf numFmtId="41" fontId="0" fillId="2" borderId="18" xfId="1" applyNumberFormat="1" applyFont="1" applyFill="1" applyBorder="1" applyAlignment="1">
      <alignment vertical="center" shrinkToFit="1"/>
    </xf>
    <xf numFmtId="41" fontId="0" fillId="2" borderId="34" xfId="0" applyNumberFormat="1" applyFill="1" applyBorder="1" applyAlignment="1">
      <alignment vertical="center" shrinkToFit="1"/>
    </xf>
    <xf numFmtId="41" fontId="0" fillId="2" borderId="25" xfId="1" applyNumberFormat="1" applyFont="1" applyFill="1" applyBorder="1" applyAlignment="1">
      <alignment vertical="center" shrinkToFit="1"/>
    </xf>
    <xf numFmtId="41" fontId="0" fillId="2" borderId="26" xfId="0" applyNumberFormat="1" applyFill="1" applyBorder="1" applyAlignment="1">
      <alignment vertical="center" shrinkToFit="1"/>
    </xf>
    <xf numFmtId="41" fontId="0" fillId="2" borderId="29" xfId="1" applyNumberFormat="1" applyFont="1" applyFill="1" applyBorder="1" applyAlignment="1">
      <alignment vertical="center" shrinkToFit="1"/>
    </xf>
    <xf numFmtId="41" fontId="0" fillId="2" borderId="30" xfId="0" applyNumberFormat="1" applyFill="1" applyBorder="1" applyAlignment="1">
      <alignment vertical="center" shrinkToFit="1"/>
    </xf>
    <xf numFmtId="41" fontId="0" fillId="2" borderId="19" xfId="1" applyNumberFormat="1" applyFont="1" applyFill="1" applyBorder="1" applyAlignment="1">
      <alignment vertical="center" shrinkToFit="1"/>
    </xf>
    <xf numFmtId="41" fontId="0" fillId="2" borderId="35" xfId="0" applyNumberFormat="1" applyFill="1" applyBorder="1" applyAlignment="1">
      <alignment vertical="center" shrinkToFit="1"/>
    </xf>
    <xf numFmtId="0" fontId="28" fillId="0" borderId="63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4" xfId="0" applyBorder="1" applyAlignment="1">
      <alignment horizontal="left" vertical="center" shrinkToFit="1"/>
    </xf>
    <xf numFmtId="0" fontId="0" fillId="0" borderId="21" xfId="0" applyBorder="1" applyAlignment="1"/>
    <xf numFmtId="0" fontId="0" fillId="0" borderId="22" xfId="0" applyBorder="1" applyAlignment="1"/>
    <xf numFmtId="38" fontId="6" fillId="0" borderId="1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0" fontId="0" fillId="0" borderId="3" xfId="0" applyBorder="1" applyAlignment="1"/>
    <xf numFmtId="0" fontId="0" fillId="0" borderId="2" xfId="0" applyBorder="1" applyAlignment="1"/>
    <xf numFmtId="38" fontId="9" fillId="0" borderId="1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0" fillId="0" borderId="2" xfId="0" applyNumberFormat="1" applyBorder="1" applyAlignment="1">
      <alignment horizontal="center" vertical="center" shrinkToFit="1"/>
    </xf>
    <xf numFmtId="41" fontId="0" fillId="0" borderId="48" xfId="0" applyNumberFormat="1" applyBorder="1" applyAlignment="1">
      <alignment horizontal="center" vertical="center"/>
    </xf>
    <xf numFmtId="0" fontId="0" fillId="0" borderId="57" xfId="0" applyBorder="1" applyAlignment="1"/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38" fontId="6" fillId="0" borderId="14" xfId="1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38" fontId="6" fillId="0" borderId="5" xfId="1" applyFont="1" applyBorder="1" applyAlignment="1">
      <alignment vertical="center" shrinkToFit="1"/>
    </xf>
    <xf numFmtId="38" fontId="9" fillId="0" borderId="19" xfId="1" applyFont="1" applyBorder="1" applyAlignment="1">
      <alignment horizontal="right" vertical="center" shrinkToFit="1"/>
    </xf>
    <xf numFmtId="0" fontId="0" fillId="0" borderId="9" xfId="0" applyBorder="1" applyAlignment="1"/>
    <xf numFmtId="0" fontId="0" fillId="0" borderId="10" xfId="0" applyBorder="1" applyAlignment="1"/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protection locked="0"/>
    </xf>
    <xf numFmtId="38" fontId="6" fillId="0" borderId="5" xfId="1" applyFont="1" applyBorder="1" applyAlignment="1">
      <alignment horizontal="right" vertical="center"/>
    </xf>
    <xf numFmtId="38" fontId="0" fillId="0" borderId="41" xfId="0" applyNumberFormat="1" applyBorder="1" applyAlignment="1">
      <alignment horizontal="right" vertical="center"/>
    </xf>
    <xf numFmtId="0" fontId="0" fillId="0" borderId="65" xfId="0" applyBorder="1" applyAlignment="1"/>
    <xf numFmtId="0" fontId="0" fillId="0" borderId="48" xfId="0" applyBorder="1" applyAlignment="1">
      <alignment horizontal="center" vertical="center"/>
    </xf>
    <xf numFmtId="38" fontId="6" fillId="0" borderId="48" xfId="1" applyFont="1" applyBorder="1" applyAlignment="1">
      <alignment horizontal="right" vertical="center" shrinkToFit="1"/>
    </xf>
    <xf numFmtId="38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3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38" fontId="6" fillId="0" borderId="1" xfId="1" applyFont="1" applyBorder="1" applyAlignment="1">
      <alignment horizontal="right" vertical="center" shrinkToFit="1"/>
    </xf>
    <xf numFmtId="38" fontId="9" fillId="0" borderId="19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/>
    </xf>
    <xf numFmtId="0" fontId="0" fillId="0" borderId="23" xfId="0" applyBorder="1" applyAlignment="1"/>
    <xf numFmtId="0" fontId="0" fillId="0" borderId="19" xfId="0" applyBorder="1" applyAlignment="1"/>
    <xf numFmtId="38" fontId="6" fillId="0" borderId="14" xfId="1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protection locked="0"/>
    </xf>
    <xf numFmtId="38" fontId="6" fillId="0" borderId="14" xfId="1" applyFont="1" applyBorder="1">
      <alignment vertical="center"/>
    </xf>
    <xf numFmtId="0" fontId="0" fillId="0" borderId="20" xfId="0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38" fontId="6" fillId="0" borderId="14" xfId="1" applyFont="1" applyBorder="1" applyAlignment="1">
      <alignment vertical="center" shrinkToFit="1"/>
    </xf>
    <xf numFmtId="0" fontId="0" fillId="0" borderId="14" xfId="0" quotePrefix="1" applyBorder="1" applyAlignment="1">
      <alignment horizontal="left" vertical="center" shrinkToFit="1"/>
    </xf>
    <xf numFmtId="0" fontId="0" fillId="0" borderId="1" xfId="0" applyBorder="1" applyAlignment="1">
      <alignment horizontal="center" vertical="center" textRotation="255"/>
    </xf>
    <xf numFmtId="0" fontId="0" fillId="0" borderId="12" xfId="0" applyBorder="1" applyAlignment="1"/>
    <xf numFmtId="0" fontId="0" fillId="0" borderId="6" xfId="0" applyBorder="1" applyAlignment="1"/>
    <xf numFmtId="0" fontId="7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vertical="center" shrinkToFi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0" fillId="0" borderId="51" xfId="0" applyBorder="1" applyAlignment="1"/>
    <xf numFmtId="0" fontId="0" fillId="0" borderId="3" xfId="0" applyBorder="1" applyAlignment="1" applyProtection="1">
      <alignment horizontal="center" vertical="center"/>
      <protection locked="0"/>
    </xf>
    <xf numFmtId="0" fontId="16" fillId="0" borderId="63" xfId="0" applyFont="1" applyBorder="1" applyAlignment="1">
      <alignment horizontal="center"/>
    </xf>
    <xf numFmtId="0" fontId="0" fillId="0" borderId="63" xfId="0" applyBorder="1" applyAlignment="1"/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/>
    <xf numFmtId="0" fontId="0" fillId="0" borderId="47" xfId="0" applyBorder="1" applyAlignment="1"/>
    <xf numFmtId="0" fontId="0" fillId="0" borderId="0" xfId="0">
      <alignment vertical="center"/>
    </xf>
    <xf numFmtId="0" fontId="0" fillId="0" borderId="24" xfId="0" applyBorder="1" applyAlignment="1">
      <alignment horizontal="center" vertical="center"/>
    </xf>
    <xf numFmtId="38" fontId="1" fillId="0" borderId="30" xfId="1" applyBorder="1" applyAlignment="1">
      <alignment horizontal="center" vertical="center"/>
    </xf>
    <xf numFmtId="0" fontId="0" fillId="0" borderId="52" xfId="0" applyBorder="1" applyAlignment="1"/>
    <xf numFmtId="0" fontId="0" fillId="0" borderId="5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41" fontId="0" fillId="0" borderId="64" xfId="0" applyNumberFormat="1" applyBorder="1" applyAlignment="1">
      <alignment horizontal="center" vertical="center"/>
    </xf>
    <xf numFmtId="0" fontId="0" fillId="0" borderId="55" xfId="0" applyBorder="1" applyAlignment="1"/>
    <xf numFmtId="38" fontId="1" fillId="0" borderId="34" xfId="1" applyBorder="1" applyAlignment="1">
      <alignment horizontal="center" vertical="center"/>
    </xf>
    <xf numFmtId="38" fontId="1" fillId="0" borderId="52" xfId="1" applyBorder="1" applyAlignment="1">
      <alignment horizontal="center" vertical="center"/>
    </xf>
    <xf numFmtId="38" fontId="1" fillId="0" borderId="54" xfId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38" fontId="10" fillId="0" borderId="5" xfId="1" applyFont="1" applyBorder="1" applyAlignment="1">
      <alignment horizontal="center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5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/>
    </xf>
    <xf numFmtId="0" fontId="0" fillId="0" borderId="53" xfId="0" applyBorder="1" applyAlignment="1"/>
    <xf numFmtId="0" fontId="0" fillId="0" borderId="31" xfId="0" applyBorder="1" applyAlignment="1"/>
    <xf numFmtId="38" fontId="10" fillId="0" borderId="2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 shrinkToFit="1"/>
    </xf>
    <xf numFmtId="38" fontId="10" fillId="0" borderId="48" xfId="1" applyFont="1" applyBorder="1" applyAlignment="1">
      <alignment horizontal="right" vertical="center" shrinkToFit="1"/>
    </xf>
    <xf numFmtId="38" fontId="10" fillId="0" borderId="5" xfId="1" applyFont="1" applyBorder="1" applyAlignment="1">
      <alignment horizontal="center" vertical="center"/>
    </xf>
    <xf numFmtId="38" fontId="10" fillId="0" borderId="5" xfId="1" applyFont="1" applyBorder="1" applyAlignment="1">
      <alignment vertical="center" shrinkToFit="1"/>
    </xf>
    <xf numFmtId="38" fontId="10" fillId="0" borderId="1" xfId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6" xfId="0" applyBorder="1" applyAlignment="1"/>
    <xf numFmtId="38" fontId="15" fillId="0" borderId="4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shrinkToFit="1"/>
    </xf>
    <xf numFmtId="38" fontId="10" fillId="0" borderId="2" xfId="1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41" fontId="0" fillId="0" borderId="30" xfId="0" applyNumberFormat="1" applyBorder="1" applyAlignment="1">
      <alignment horizontal="center" vertical="center"/>
    </xf>
    <xf numFmtId="38" fontId="15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 shrinkToFit="1"/>
    </xf>
    <xf numFmtId="38" fontId="10" fillId="0" borderId="48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0" fillId="0" borderId="20" xfId="0" applyBorder="1" applyAlignment="1"/>
    <xf numFmtId="0" fontId="0" fillId="0" borderId="1" xfId="0" applyBorder="1" applyAlignment="1">
      <alignment vertical="center" shrinkToFit="1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/>
    <xf numFmtId="0" fontId="0" fillId="0" borderId="61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0" fillId="0" borderId="8" xfId="0" applyBorder="1" applyAlignment="1"/>
    <xf numFmtId="0" fontId="0" fillId="0" borderId="27" xfId="0" applyBorder="1" applyAlignment="1">
      <alignment horizontal="center" vertical="center"/>
    </xf>
    <xf numFmtId="0" fontId="0" fillId="0" borderId="35" xfId="0" applyBorder="1" applyAlignment="1"/>
    <xf numFmtId="0" fontId="0" fillId="0" borderId="48" xfId="0" applyBorder="1" applyAlignment="1">
      <alignment horizontal="center" vertical="center" textRotation="255"/>
    </xf>
    <xf numFmtId="0" fontId="0" fillId="0" borderId="49" xfId="0" applyBorder="1" applyAlignment="1"/>
    <xf numFmtId="0" fontId="0" fillId="0" borderId="50" xfId="0" applyBorder="1" applyAlignment="1"/>
    <xf numFmtId="0" fontId="0" fillId="0" borderId="1" xfId="0" applyBorder="1" applyAlignment="1">
      <alignment horizontal="left" vertical="center"/>
    </xf>
    <xf numFmtId="0" fontId="21" fillId="6" borderId="36" xfId="3" applyFont="1" applyFill="1" applyBorder="1" applyAlignment="1">
      <alignment horizontal="center" vertical="center" shrinkToFit="1"/>
    </xf>
    <xf numFmtId="0" fontId="21" fillId="6" borderId="53" xfId="3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3" xr:uid="{48B0ACEE-0CFF-4A31-BE73-714966E6811A}"/>
    <cellStyle name="標準 4 2" xfId="2" xr:uid="{A10DED84-E5B2-4E7E-B7B7-0595FE1C7222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37"/>
  <sheetViews>
    <sheetView tabSelected="1" zoomScale="85" zoomScaleNormal="85" workbookViewId="0">
      <selection activeCell="CK5" sqref="CK5"/>
    </sheetView>
  </sheetViews>
  <sheetFormatPr defaultRowHeight="18.75"/>
  <cols>
    <col min="1" max="1" width="11.25" customWidth="1"/>
    <col min="3" max="3" width="6.125" style="11" customWidth="1"/>
    <col min="4" max="19" width="3.5" style="11" customWidth="1"/>
    <col min="20" max="22" width="8.5" style="11" customWidth="1"/>
    <col min="23" max="27" width="6.25" style="11" customWidth="1"/>
    <col min="28" max="28" width="8.5" style="11" customWidth="1"/>
    <col min="29" max="33" width="6.25" style="11" customWidth="1"/>
    <col min="34" max="37" width="6.375" style="11" customWidth="1"/>
    <col min="38" max="41" width="6.25" style="11" customWidth="1"/>
    <col min="42" max="42" width="8" style="11" customWidth="1"/>
    <col min="43" max="44" width="8.5" style="11" customWidth="1"/>
    <col min="45" max="46" width="9.25" style="11" customWidth="1"/>
    <col min="47" max="50" width="8.5" style="11" customWidth="1"/>
    <col min="51" max="52" width="9.25" style="11" customWidth="1"/>
    <col min="53" max="54" width="8.5" style="11" customWidth="1"/>
    <col min="55" max="57" width="6.25" style="11" customWidth="1"/>
    <col min="58" max="59" width="7" style="11" customWidth="1"/>
    <col min="60" max="61" width="6.25" style="11" customWidth="1"/>
    <col min="62" max="62" width="5.625" style="11" customWidth="1"/>
    <col min="63" max="63" width="6.625" style="11" customWidth="1"/>
    <col min="64" max="69" width="6.25" style="11" customWidth="1"/>
    <col min="70" max="70" width="8.5" style="11" customWidth="1"/>
    <col min="71" max="74" width="6.25" style="11" customWidth="1"/>
    <col min="75" max="76" width="11.5" style="11" customWidth="1"/>
    <col min="77" max="77" width="6.875" style="11" customWidth="1"/>
    <col min="78" max="83" width="6.25" style="11" customWidth="1"/>
    <col min="84" max="87" width="6.375" style="11" customWidth="1"/>
    <col min="88" max="88" width="8.5" style="11" customWidth="1"/>
    <col min="90" max="90" width="11" style="11" customWidth="1"/>
    <col min="91" max="91" width="10.25" style="11" customWidth="1"/>
    <col min="92" max="92" width="11" style="11" customWidth="1"/>
    <col min="93" max="94" width="2.25" style="11" customWidth="1"/>
    <col min="97" max="97" width="5.125" style="11" customWidth="1"/>
    <col min="98" max="100" width="4.375" style="11" customWidth="1"/>
    <col min="101" max="101" width="9.5" style="11" bestFit="1" customWidth="1"/>
    <col min="102" max="104" width="5.625" style="11" customWidth="1"/>
    <col min="105" max="105" width="4.625" style="11" customWidth="1"/>
  </cols>
  <sheetData>
    <row r="1" spans="1:109" s="2" customFormat="1" ht="109.5" customHeight="1">
      <c r="A1" s="26" t="s">
        <v>213</v>
      </c>
      <c r="B1" s="19" t="s">
        <v>0</v>
      </c>
      <c r="C1" s="25" t="s">
        <v>1</v>
      </c>
      <c r="D1" s="26" t="s">
        <v>2</v>
      </c>
      <c r="E1" s="19" t="s">
        <v>3</v>
      </c>
      <c r="F1" s="19" t="s">
        <v>4</v>
      </c>
      <c r="G1" s="25" t="s">
        <v>5</v>
      </c>
      <c r="H1" s="26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25" t="s">
        <v>17</v>
      </c>
      <c r="T1" s="26" t="s">
        <v>18</v>
      </c>
      <c r="U1" s="19" t="s">
        <v>19</v>
      </c>
      <c r="V1" s="19" t="s">
        <v>20</v>
      </c>
      <c r="W1" s="62" t="s">
        <v>159</v>
      </c>
      <c r="X1" s="19" t="s">
        <v>160</v>
      </c>
      <c r="Y1" s="19" t="s">
        <v>161</v>
      </c>
      <c r="Z1" s="27" t="s">
        <v>162</v>
      </c>
      <c r="AA1" s="27" t="s">
        <v>214</v>
      </c>
      <c r="AB1" s="250" t="s">
        <v>198</v>
      </c>
      <c r="AC1" s="27" t="s">
        <v>210</v>
      </c>
      <c r="AD1" s="27" t="s">
        <v>211</v>
      </c>
      <c r="AE1" s="27" t="s">
        <v>206</v>
      </c>
      <c r="AF1" s="27" t="s">
        <v>207</v>
      </c>
      <c r="AG1" s="27" t="s">
        <v>150</v>
      </c>
      <c r="AH1" s="27" t="s">
        <v>209</v>
      </c>
      <c r="AI1" s="27" t="s">
        <v>212</v>
      </c>
      <c r="AJ1" s="27" t="s">
        <v>202</v>
      </c>
      <c r="AK1" s="27" t="s">
        <v>208</v>
      </c>
      <c r="AL1" s="27" t="s">
        <v>205</v>
      </c>
      <c r="AM1" s="27" t="s">
        <v>204</v>
      </c>
      <c r="AN1" s="27" t="s">
        <v>203</v>
      </c>
      <c r="AO1" s="27" t="s">
        <v>156</v>
      </c>
      <c r="AP1" s="240" t="s">
        <v>169</v>
      </c>
      <c r="AQ1" s="241" t="s">
        <v>168</v>
      </c>
      <c r="AR1" s="241" t="s">
        <v>170</v>
      </c>
      <c r="AS1" s="241" t="s">
        <v>167</v>
      </c>
      <c r="AT1" s="241" t="s">
        <v>24</v>
      </c>
      <c r="AU1" s="242" t="s">
        <v>25</v>
      </c>
      <c r="AV1" s="240" t="s">
        <v>172</v>
      </c>
      <c r="AW1" s="241" t="s">
        <v>173</v>
      </c>
      <c r="AX1" s="241" t="s">
        <v>174</v>
      </c>
      <c r="AY1" s="241" t="s">
        <v>175</v>
      </c>
      <c r="AZ1" s="241" t="s">
        <v>176</v>
      </c>
      <c r="BA1" s="242" t="s">
        <v>177</v>
      </c>
      <c r="BB1" s="243" t="s">
        <v>171</v>
      </c>
      <c r="BC1" s="244" t="s">
        <v>190</v>
      </c>
      <c r="BD1" s="244" t="s">
        <v>166</v>
      </c>
      <c r="BE1" s="245" t="s">
        <v>178</v>
      </c>
      <c r="BF1" s="245" t="s">
        <v>192</v>
      </c>
      <c r="BG1" s="245" t="s">
        <v>193</v>
      </c>
      <c r="BH1" s="245" t="s">
        <v>158</v>
      </c>
      <c r="BI1" s="245" t="s">
        <v>150</v>
      </c>
      <c r="BJ1" s="245" t="s">
        <v>151</v>
      </c>
      <c r="BK1" s="245" t="s">
        <v>152</v>
      </c>
      <c r="BL1" s="245" t="s">
        <v>153</v>
      </c>
      <c r="BM1" s="245" t="s">
        <v>154</v>
      </c>
      <c r="BN1" s="245" t="s">
        <v>155</v>
      </c>
      <c r="BO1" s="245" t="s">
        <v>156</v>
      </c>
      <c r="BP1" s="245" t="s">
        <v>187</v>
      </c>
      <c r="BQ1" s="245" t="s">
        <v>157</v>
      </c>
      <c r="BR1" s="243" t="s">
        <v>180</v>
      </c>
      <c r="BS1" s="244" t="s">
        <v>181</v>
      </c>
      <c r="BT1" s="244" t="s">
        <v>179</v>
      </c>
      <c r="BU1" s="244" t="s">
        <v>182</v>
      </c>
      <c r="BV1" s="244" t="s">
        <v>183</v>
      </c>
      <c r="BW1" s="241" t="s">
        <v>22</v>
      </c>
      <c r="BX1" s="242" t="s">
        <v>23</v>
      </c>
      <c r="BY1" s="246" t="s">
        <v>189</v>
      </c>
      <c r="BZ1" s="247" t="s">
        <v>191</v>
      </c>
      <c r="CA1" s="248" t="s">
        <v>188</v>
      </c>
      <c r="CB1" s="248" t="s">
        <v>163</v>
      </c>
      <c r="CC1" s="248" t="s">
        <v>194</v>
      </c>
      <c r="CD1" s="249" t="s">
        <v>164</v>
      </c>
      <c r="CE1" s="248" t="s">
        <v>165</v>
      </c>
      <c r="CF1" s="248" t="s">
        <v>26</v>
      </c>
      <c r="CG1" s="248"/>
      <c r="CH1" s="250"/>
      <c r="CI1" s="249"/>
      <c r="CJ1" s="250" t="s">
        <v>198</v>
      </c>
      <c r="CK1" s="19" t="s">
        <v>21</v>
      </c>
      <c r="CL1" s="20" t="s">
        <v>199</v>
      </c>
      <c r="CM1" s="20" t="s">
        <v>200</v>
      </c>
      <c r="CN1" s="21" t="s">
        <v>201</v>
      </c>
      <c r="CQ1" s="22" t="s">
        <v>27</v>
      </c>
      <c r="CR1" s="23" t="s">
        <v>28</v>
      </c>
      <c r="CS1" s="24"/>
      <c r="CT1" s="23" t="s">
        <v>29</v>
      </c>
      <c r="CU1" s="23" t="s">
        <v>30</v>
      </c>
      <c r="CV1" s="24"/>
      <c r="CW1" s="20" t="s">
        <v>31</v>
      </c>
      <c r="CX1" s="24" t="s">
        <v>32</v>
      </c>
      <c r="CY1" s="20" t="s">
        <v>33</v>
      </c>
      <c r="CZ1" s="21" t="s">
        <v>34</v>
      </c>
      <c r="DB1" s="54" t="s">
        <v>35</v>
      </c>
      <c r="DC1" s="55" t="s">
        <v>36</v>
      </c>
      <c r="DD1" s="55" t="s">
        <v>37</v>
      </c>
      <c r="DE1" s="56" t="s">
        <v>38</v>
      </c>
    </row>
    <row r="2" spans="1:109" ht="19.5" customHeight="1">
      <c r="A2" s="158"/>
      <c r="B2" s="159"/>
      <c r="C2" s="160"/>
      <c r="D2" s="140"/>
      <c r="E2" s="141"/>
      <c r="F2" s="141"/>
      <c r="G2" s="161"/>
      <c r="H2" s="140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61"/>
      <c r="T2" s="198"/>
      <c r="U2" s="199"/>
      <c r="V2" s="199"/>
      <c r="W2" s="162"/>
      <c r="X2" s="163"/>
      <c r="Y2" s="163"/>
      <c r="Z2" s="139"/>
      <c r="AA2" s="234"/>
      <c r="AB2" s="270" t="str">
        <f t="shared" ref="AB2:AB24" si="0">IF(SUM($T2:$V2)&gt;0,CJ2,"")</f>
        <v/>
      </c>
      <c r="AC2" s="139"/>
      <c r="AD2" s="139"/>
      <c r="AE2" s="139"/>
      <c r="AF2" s="139"/>
      <c r="AG2" s="139"/>
      <c r="AH2" s="361"/>
      <c r="AI2" s="139"/>
      <c r="AJ2" s="139"/>
      <c r="AK2" s="139"/>
      <c r="AL2" s="139"/>
      <c r="AM2" s="139"/>
      <c r="AN2" s="139"/>
      <c r="AO2" s="139"/>
      <c r="AP2" s="251" t="str">
        <f>IF($B2="","",IF($V2&gt;0,3,""))</f>
        <v/>
      </c>
      <c r="AQ2" s="252" t="str">
        <f t="shared" ref="AQ2:AQ5" si="1">IF($B2="","",IF($W2="○",5,6))</f>
        <v/>
      </c>
      <c r="AR2" s="252" t="str">
        <f t="shared" ref="AR2:AR5" si="2">IF($B2="","",IF($V2&gt;0,6,""))</f>
        <v/>
      </c>
      <c r="AS2" s="252" t="str">
        <f t="shared" ref="AS2:AS24" si="3">IF($B2="","",IF($X2="○",6,$AT2))</f>
        <v/>
      </c>
      <c r="AT2" s="252" t="str">
        <f t="shared" ref="AT2:AT5" si="4">IF($B2="","",IF($Y2="○",15,20))</f>
        <v/>
      </c>
      <c r="AU2" s="253" t="str">
        <f t="shared" ref="AU2:AU5" si="5">IF($B2="","",IF($Z2="○",25,30))</f>
        <v/>
      </c>
      <c r="AV2" s="254" t="str">
        <f t="shared" ref="AV2:AV24" si="6">IF(SUM($T2:$V2)&gt;0,ROUNDDOWN(SUM($H2:$I2)/$AP2,1),"")</f>
        <v/>
      </c>
      <c r="AW2" s="255" t="str">
        <f t="shared" ref="AW2:AW24" si="7">IF(SUM($T2:$V2)&gt;0,ROUNDDOWN(SUM($J2:$K2)/$AQ2,1),"")</f>
        <v/>
      </c>
      <c r="AX2" s="255" t="str">
        <f t="shared" ref="AX2:AX24" si="8">IF(SUM($T2:$V2)&gt;0,ROUNDDOWN(SUM($L2:$M2)/$AR2,1),"")</f>
        <v/>
      </c>
      <c r="AY2" s="255" t="str">
        <f t="shared" ref="AY2:AY24" si="9">IF(SUM($T2:$V2)&gt;0,ROUNDDOWN($D2/$AS2,1),"")</f>
        <v/>
      </c>
      <c r="AZ2" s="255" t="str">
        <f t="shared" ref="AZ2:AZ24" si="10">IF(SUM($T2:$V2)&gt;0,ROUNDDOWN(($E2+SUM($N2:$O2))/$AT2,1),"")</f>
        <v/>
      </c>
      <c r="BA2" s="256" t="str">
        <f t="shared" ref="BA2:BA24" si="11">IF(SUM($T2:$V2)&gt;0,ROUNDDOWN((SUM($F2:$G2)+SUM($P2:$S2))/$AU2,1),"")</f>
        <v/>
      </c>
      <c r="BB2" s="257" t="str">
        <f>IF(SUM($T2:$V2)&gt;0,ROUND(SUM(AV2:BA2),0),"")</f>
        <v/>
      </c>
      <c r="BC2" s="258" t="str">
        <f t="shared" ref="BC2:BC24" si="12">IF(SUM(T2:V2)&gt;0,IF(U2+V2&lt;=90,1,0.8),"")</f>
        <v/>
      </c>
      <c r="BD2" s="258" t="str">
        <f>IF(  ($U2+$V2)&gt;0,   IF( ($U2+$V2)&lt;=40,1, IF(($U2+$V2)&lt;=150,2,3) ), "")</f>
        <v/>
      </c>
      <c r="BE2" s="259" t="str">
        <f t="shared" ref="BE2:BE24" si="13">IF( T2+U2+V2 &gt; 0, IF(H2+J2+L2+N2+P2+R2&gt;0,1.4,0), "")</f>
        <v/>
      </c>
      <c r="BF2" s="259" t="str">
        <f>IF($B2="","",  IF($AE2="○",1,0))</f>
        <v/>
      </c>
      <c r="BG2" s="259" t="str">
        <f>IF($B2="","",  IF($AF2="○",0.8,0))</f>
        <v/>
      </c>
      <c r="BH2" s="259" t="str">
        <f>IF($T2+$U2&gt;0, IF($Z2="○",0,MIN(AA2,VLOOKUP($T2+$U2,チーム保育加配加算!$C$3:$F$9,4,TRUE))),"")</f>
        <v/>
      </c>
      <c r="BI2" s="259" t="str">
        <f>IF($B2="","",  IF($AG2="○",IF($T2&lt;=150,0.8,1.5  ),0))</f>
        <v/>
      </c>
      <c r="BJ2" s="259" t="str">
        <f>IF($T2=0,"", IF($AH2="自園", IF($T2&lt;=150,2,3),0) )</f>
        <v/>
      </c>
      <c r="BK2" s="259" t="str">
        <f>IF($T2=0,"", IF($AK2="○", 0.5,0) )</f>
        <v/>
      </c>
      <c r="BL2" s="259" t="str">
        <f>IF($T2=0,"", IF($AL2="○", 0.8,0) )</f>
        <v/>
      </c>
      <c r="BM2" s="259" t="str">
        <f t="shared" ref="BM2:BM24" si="14">IF($T2=0,"", IF($AM2="○", 0.8,0) )</f>
        <v/>
      </c>
      <c r="BN2" s="259" t="str">
        <f>IF($T2=0,"", IF($AN2="○", 0.8,0) )</f>
        <v/>
      </c>
      <c r="BO2" s="259" t="str">
        <f>IF($T2=0,"", IF($AO2="A", 0.6,0) )</f>
        <v/>
      </c>
      <c r="BP2" s="353" t="str">
        <f>IF($T2=0,"", IF($AC2="○", -1,0) )</f>
        <v/>
      </c>
      <c r="BQ2" s="353" t="str">
        <f>IF($B2="","", IF(OR($AD2=-1,$AD2=-2),$AD2,0) )</f>
        <v/>
      </c>
      <c r="BR2" s="260" t="str">
        <f>IF(SUM($T2:$V2)&gt;0,IF(SUM($T2:$V2)&lt;=90,1.4,2.2),"")</f>
        <v/>
      </c>
      <c r="BS2" s="258" t="str">
        <f t="shared" ref="BS2:BS24" si="15">IF(SUM($T2:$V2)&gt;0,SUM($BB2:$BR2),"")</f>
        <v/>
      </c>
      <c r="BT2" s="261" t="str">
        <f>IF(SUM($T2:$V2)&gt;0,ROUND(SUM(BB2:BR2),0),"")</f>
        <v/>
      </c>
      <c r="BU2" s="262" t="str">
        <f>IF(SUM($T2:$V2)&gt;0,MAX(0,ROUND(BS2/3,0)),"")</f>
        <v/>
      </c>
      <c r="BV2" s="262" t="str">
        <f>IF(SUM($T2:$V2)&gt;0,MAX(0,ROUND(BT2/5,0)),"")</f>
        <v/>
      </c>
      <c r="BW2" s="263"/>
      <c r="BX2" s="264"/>
      <c r="BY2" s="265" t="str">
        <f t="shared" ref="BY2:BY24" si="16">BB2</f>
        <v/>
      </c>
      <c r="BZ2" s="266" t="str">
        <f>IF(SUM($T2:$V2)&gt;0,IF(SUM($U2:$V2)&lt;=90,1,0),"")</f>
        <v/>
      </c>
      <c r="CA2" s="265" t="str">
        <f t="shared" ref="CA2:CA24" si="17">IF(SUM($T2:$V2)&gt;0,IF(BE2&gt;0,1,0),"")</f>
        <v/>
      </c>
      <c r="CB2" s="265" t="str">
        <f t="shared" ref="CB2:CB24" si="18">IF(SUM($T2:$V2)&gt;0,BF2,"")</f>
        <v/>
      </c>
      <c r="CC2" s="265" t="str">
        <f t="shared" ref="CC2:CC24" si="19">IF(SUM($T2:$V2)&gt;0,IF($BG2&gt;0,0.1,0),"")</f>
        <v/>
      </c>
      <c r="CD2" s="267" t="str">
        <f>IF(  AND( $B2&lt;&gt;"",$BH2&gt;0),VLOOKUP($BH2,チーム保育加配加算!$I$3:$J$9,2,FALSE),"")</f>
        <v/>
      </c>
      <c r="CE2" s="266" t="str">
        <f t="shared" ref="CE2:CE24" si="20">IF(SUM($T2:$V2)&gt;0,BM2,"")</f>
        <v/>
      </c>
      <c r="CF2" s="265" t="str">
        <f t="shared" ref="CF2:CF24" si="21">IF(SUM($T2:$V2)&gt;0,IF(2+$BQ2=2,1.1,  IF(2+$BQ2=1,1,0)  ),"")</f>
        <v/>
      </c>
      <c r="CG2" s="268"/>
      <c r="CH2" s="270"/>
      <c r="CI2" s="269"/>
      <c r="CJ2" s="270" t="str">
        <f t="shared" ref="CJ2:CJ24" si="22">IF(SUM($T2:$V2)&gt;0,SUM($BY2:$CI2),"")</f>
        <v/>
      </c>
      <c r="CK2" s="193">
        <v>300000</v>
      </c>
      <c r="CL2" s="239"/>
      <c r="CM2" s="239"/>
      <c r="CN2" s="363"/>
      <c r="CO2" s="1"/>
      <c r="CP2" s="1"/>
      <c r="CQ2" s="36"/>
      <c r="CR2" s="37"/>
      <c r="CS2" s="37"/>
      <c r="CT2" s="37"/>
      <c r="CU2" s="37"/>
      <c r="CV2" s="37"/>
      <c r="CW2" s="37"/>
      <c r="CX2" s="37"/>
      <c r="CY2" s="29"/>
      <c r="CZ2" s="30"/>
      <c r="DA2"/>
      <c r="DB2" s="120"/>
      <c r="DC2" s="121"/>
      <c r="DD2" s="121"/>
      <c r="DE2" s="122"/>
    </row>
    <row r="3" spans="1:109" ht="19.5" customHeight="1">
      <c r="A3" s="158"/>
      <c r="B3" s="159"/>
      <c r="C3" s="160"/>
      <c r="D3" s="140"/>
      <c r="E3" s="141"/>
      <c r="F3" s="141"/>
      <c r="G3" s="161"/>
      <c r="H3" s="140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61"/>
      <c r="T3" s="198"/>
      <c r="U3" s="199"/>
      <c r="V3" s="199"/>
      <c r="W3" s="162"/>
      <c r="X3" s="163"/>
      <c r="Y3" s="163"/>
      <c r="Z3" s="139"/>
      <c r="AA3" s="234"/>
      <c r="AB3" s="270" t="str">
        <f t="shared" si="0"/>
        <v/>
      </c>
      <c r="AC3" s="139"/>
      <c r="AD3" s="139"/>
      <c r="AE3" s="139"/>
      <c r="AF3" s="139"/>
      <c r="AG3" s="139"/>
      <c r="AH3" s="361"/>
      <c r="AI3" s="139"/>
      <c r="AJ3" s="139"/>
      <c r="AK3" s="139"/>
      <c r="AL3" s="139"/>
      <c r="AM3" s="139"/>
      <c r="AN3" s="139"/>
      <c r="AO3" s="139"/>
      <c r="AP3" s="251" t="str">
        <f t="shared" ref="AP3:AP5" si="23">IF($B3="","",IF($V3&gt;0,3,""))</f>
        <v/>
      </c>
      <c r="AQ3" s="252" t="str">
        <f t="shared" si="1"/>
        <v/>
      </c>
      <c r="AR3" s="252" t="str">
        <f t="shared" si="2"/>
        <v/>
      </c>
      <c r="AS3" s="252" t="str">
        <f t="shared" si="3"/>
        <v/>
      </c>
      <c r="AT3" s="252" t="str">
        <f t="shared" si="4"/>
        <v/>
      </c>
      <c r="AU3" s="253" t="str">
        <f t="shared" si="5"/>
        <v/>
      </c>
      <c r="AV3" s="254" t="str">
        <f t="shared" si="6"/>
        <v/>
      </c>
      <c r="AW3" s="255" t="str">
        <f t="shared" si="7"/>
        <v/>
      </c>
      <c r="AX3" s="255" t="str">
        <f t="shared" si="8"/>
        <v/>
      </c>
      <c r="AY3" s="255" t="str">
        <f t="shared" si="9"/>
        <v/>
      </c>
      <c r="AZ3" s="255" t="str">
        <f t="shared" si="10"/>
        <v/>
      </c>
      <c r="BA3" s="256" t="str">
        <f t="shared" si="11"/>
        <v/>
      </c>
      <c r="BB3" s="257" t="str">
        <f t="shared" ref="BB3:BB24" si="24">IF(SUM($T3:$V3)&gt;0,ROUND(SUM(AV3:BA3),0),"")</f>
        <v/>
      </c>
      <c r="BC3" s="258" t="str">
        <f t="shared" si="12"/>
        <v/>
      </c>
      <c r="BD3" s="258" t="str">
        <f t="shared" ref="BD3:BD24" si="25">IF(  ($U3+$V3)&gt;0,   IF( ($U3+$V3)&lt;=40,1, IF(($U3+$V3)&lt;=150,2,3) ), "")</f>
        <v/>
      </c>
      <c r="BE3" s="259" t="str">
        <f t="shared" si="13"/>
        <v/>
      </c>
      <c r="BF3" s="259" t="str">
        <f t="shared" ref="BF3:BF24" si="26">IF($B3="","",  IF($AE3="○",1,0))</f>
        <v/>
      </c>
      <c r="BG3" s="259" t="str">
        <f t="shared" ref="BG3:BG24" si="27">IF($B3="","",  IF($AF3="○",0.8,0))</f>
        <v/>
      </c>
      <c r="BH3" s="259" t="str">
        <f>IF($T3+$U3&gt;0, IF($Z3="○",0,MIN(AA3,VLOOKUP($T3+$U3,チーム保育加配加算!$C$3:$F$9,4,TRUE))),"")</f>
        <v/>
      </c>
      <c r="BI3" s="259" t="str">
        <f t="shared" ref="BI3:BI24" si="28">IF($B3="","",  IF($AG3="○",IF($T3&lt;=150,0.8,1.5  ),0))</f>
        <v/>
      </c>
      <c r="BJ3" s="259" t="str">
        <f t="shared" ref="BJ3:BJ24" si="29">IF($T3=0,"", IF($AH3="自園", IF($T3&lt;=150,2,3),0) )</f>
        <v/>
      </c>
      <c r="BK3" s="259" t="str">
        <f t="shared" ref="BK3:BK24" si="30">IF($T3=0,"", IF($AK3="○", 0.5,0) )</f>
        <v/>
      </c>
      <c r="BL3" s="259" t="str">
        <f t="shared" ref="BL3:BL24" si="31">IF($T3=0,"", IF($AL3="○", 0.8,0) )</f>
        <v/>
      </c>
      <c r="BM3" s="259" t="str">
        <f t="shared" si="14"/>
        <v/>
      </c>
      <c r="BN3" s="259" t="str">
        <f t="shared" ref="BN3:BN24" si="32">IF($T3=0,"", IF($AN3="○", 0.8,0) )</f>
        <v/>
      </c>
      <c r="BO3" s="259" t="str">
        <f t="shared" ref="BO3:BO24" si="33">IF($T3=0,"", IF($AO3="A", 0.6,0) )</f>
        <v/>
      </c>
      <c r="BP3" s="353" t="str">
        <f t="shared" ref="BP3:BP24" si="34">IF($T3=0,"", IF($AC3="○", -1,0) )</f>
        <v/>
      </c>
      <c r="BQ3" s="353" t="str">
        <f t="shared" ref="BQ3:BQ24" si="35">IF($B3="","", IF(OR($AD3=-1,$AD3=-2),$AD3,0) )</f>
        <v/>
      </c>
      <c r="BR3" s="260" t="str">
        <f t="shared" ref="BR3:BR24" si="36">IF(SUM($T3:$V3)&gt;0,IF(SUM($T3:$V3)&lt;=90,1.4,2.2),"")</f>
        <v/>
      </c>
      <c r="BS3" s="258" t="str">
        <f t="shared" si="15"/>
        <v/>
      </c>
      <c r="BT3" s="271" t="str">
        <f t="shared" ref="BT3:BT24" si="37">IF(SUM($T3:$V3)&gt;0,ROUND(SUM(BB3:BR3),0),"")</f>
        <v/>
      </c>
      <c r="BU3" s="272" t="str">
        <f t="shared" ref="BU3:BU24" si="38">IF(SUM($T3:$V3)&gt;0,MAX(0,ROUND(BS3/3,0)),"")</f>
        <v/>
      </c>
      <c r="BV3" s="272" t="str">
        <f t="shared" ref="BV3:BV24" si="39">IF(SUM($T3:$V3)&gt;0,MAX(0,ROUND(BT3/5,0)),"")</f>
        <v/>
      </c>
      <c r="BW3" s="29"/>
      <c r="BX3" s="30"/>
      <c r="BY3" s="265" t="str">
        <f t="shared" si="16"/>
        <v/>
      </c>
      <c r="BZ3" s="266" t="str">
        <f t="shared" ref="BZ3:BZ24" si="40">IF(SUM($T3:$V3)&gt;0,IF(SUM($U3:$V3)&lt;=90,1,0),"")</f>
        <v/>
      </c>
      <c r="CA3" s="265" t="str">
        <f t="shared" si="17"/>
        <v/>
      </c>
      <c r="CB3" s="265" t="str">
        <f t="shared" si="18"/>
        <v/>
      </c>
      <c r="CC3" s="265" t="str">
        <f t="shared" si="19"/>
        <v/>
      </c>
      <c r="CD3" s="267" t="str">
        <f>IF(  AND( $B3&lt;&gt;"",$BH3&gt;0),VLOOKUP($BH3,チーム保育加配加算!$I$3:$J$9,2,FALSE),"")</f>
        <v/>
      </c>
      <c r="CE3" s="266" t="str">
        <f t="shared" si="20"/>
        <v/>
      </c>
      <c r="CF3" s="265" t="str">
        <f t="shared" si="21"/>
        <v/>
      </c>
      <c r="CG3" s="268"/>
      <c r="CH3" s="270"/>
      <c r="CI3" s="269"/>
      <c r="CJ3" s="270" t="str">
        <f t="shared" si="22"/>
        <v/>
      </c>
      <c r="CK3" s="193"/>
      <c r="CL3" s="239"/>
      <c r="CM3" s="239"/>
      <c r="CN3" s="363"/>
      <c r="CO3" s="1"/>
      <c r="CP3" s="1"/>
      <c r="CQ3" s="36"/>
      <c r="CR3" s="37"/>
      <c r="CS3" s="37"/>
      <c r="CT3" s="37"/>
      <c r="CU3" s="37"/>
      <c r="CV3" s="37"/>
      <c r="CW3" s="37"/>
      <c r="CX3" s="37"/>
      <c r="CY3" s="29"/>
      <c r="CZ3" s="30"/>
      <c r="DA3"/>
      <c r="DB3" s="120"/>
      <c r="DC3" s="121"/>
      <c r="DD3" s="121"/>
      <c r="DE3" s="122"/>
    </row>
    <row r="4" spans="1:109" ht="19.5" customHeight="1">
      <c r="A4" s="158"/>
      <c r="B4" s="159"/>
      <c r="C4" s="160"/>
      <c r="D4" s="140"/>
      <c r="E4" s="141"/>
      <c r="F4" s="141"/>
      <c r="G4" s="161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61"/>
      <c r="T4" s="198"/>
      <c r="U4" s="199"/>
      <c r="V4" s="199"/>
      <c r="W4" s="162"/>
      <c r="X4" s="163"/>
      <c r="Y4" s="163"/>
      <c r="Z4" s="139"/>
      <c r="AA4" s="234"/>
      <c r="AB4" s="270" t="str">
        <f t="shared" si="0"/>
        <v/>
      </c>
      <c r="AC4" s="139"/>
      <c r="AD4" s="139"/>
      <c r="AE4" s="139"/>
      <c r="AF4" s="139"/>
      <c r="AG4" s="139"/>
      <c r="AH4" s="361"/>
      <c r="AI4" s="139"/>
      <c r="AJ4" s="139"/>
      <c r="AK4" s="139"/>
      <c r="AL4" s="139"/>
      <c r="AM4" s="139"/>
      <c r="AN4" s="139"/>
      <c r="AO4" s="139"/>
      <c r="AP4" s="251" t="str">
        <f t="shared" si="23"/>
        <v/>
      </c>
      <c r="AQ4" s="252" t="str">
        <f t="shared" si="1"/>
        <v/>
      </c>
      <c r="AR4" s="252" t="str">
        <f t="shared" si="2"/>
        <v/>
      </c>
      <c r="AS4" s="252" t="str">
        <f t="shared" si="3"/>
        <v/>
      </c>
      <c r="AT4" s="252" t="str">
        <f t="shared" si="4"/>
        <v/>
      </c>
      <c r="AU4" s="253" t="str">
        <f t="shared" si="5"/>
        <v/>
      </c>
      <c r="AV4" s="254" t="str">
        <f t="shared" si="6"/>
        <v/>
      </c>
      <c r="AW4" s="255" t="str">
        <f t="shared" si="7"/>
        <v/>
      </c>
      <c r="AX4" s="255" t="str">
        <f t="shared" si="8"/>
        <v/>
      </c>
      <c r="AY4" s="255" t="str">
        <f t="shared" si="9"/>
        <v/>
      </c>
      <c r="AZ4" s="255" t="str">
        <f t="shared" si="10"/>
        <v/>
      </c>
      <c r="BA4" s="256" t="str">
        <f t="shared" si="11"/>
        <v/>
      </c>
      <c r="BB4" s="257" t="str">
        <f t="shared" si="24"/>
        <v/>
      </c>
      <c r="BC4" s="258" t="str">
        <f t="shared" si="12"/>
        <v/>
      </c>
      <c r="BD4" s="258" t="str">
        <f t="shared" si="25"/>
        <v/>
      </c>
      <c r="BE4" s="259" t="str">
        <f t="shared" si="13"/>
        <v/>
      </c>
      <c r="BF4" s="259" t="str">
        <f t="shared" si="26"/>
        <v/>
      </c>
      <c r="BG4" s="259" t="str">
        <f t="shared" si="27"/>
        <v/>
      </c>
      <c r="BH4" s="259" t="str">
        <f>IF($T4+$U4&gt;0, IF($Z4="○",0,MIN(AA4,VLOOKUP($T4+$U4,チーム保育加配加算!$C$3:$F$9,4,TRUE))),"")</f>
        <v/>
      </c>
      <c r="BI4" s="259" t="str">
        <f t="shared" si="28"/>
        <v/>
      </c>
      <c r="BJ4" s="259" t="str">
        <f t="shared" si="29"/>
        <v/>
      </c>
      <c r="BK4" s="259" t="str">
        <f t="shared" si="30"/>
        <v/>
      </c>
      <c r="BL4" s="259" t="str">
        <f t="shared" si="31"/>
        <v/>
      </c>
      <c r="BM4" s="259" t="str">
        <f t="shared" si="14"/>
        <v/>
      </c>
      <c r="BN4" s="259" t="str">
        <f t="shared" si="32"/>
        <v/>
      </c>
      <c r="BO4" s="259" t="str">
        <f t="shared" si="33"/>
        <v/>
      </c>
      <c r="BP4" s="353" t="str">
        <f t="shared" si="34"/>
        <v/>
      </c>
      <c r="BQ4" s="353" t="str">
        <f t="shared" si="35"/>
        <v/>
      </c>
      <c r="BR4" s="260" t="str">
        <f t="shared" si="36"/>
        <v/>
      </c>
      <c r="BS4" s="258" t="str">
        <f t="shared" si="15"/>
        <v/>
      </c>
      <c r="BT4" s="271" t="str">
        <f t="shared" si="37"/>
        <v/>
      </c>
      <c r="BU4" s="272" t="str">
        <f t="shared" si="38"/>
        <v/>
      </c>
      <c r="BV4" s="272" t="str">
        <f t="shared" si="39"/>
        <v/>
      </c>
      <c r="BW4" s="29"/>
      <c r="BX4" s="30"/>
      <c r="BY4" s="265" t="str">
        <f t="shared" si="16"/>
        <v/>
      </c>
      <c r="BZ4" s="266" t="str">
        <f t="shared" si="40"/>
        <v/>
      </c>
      <c r="CA4" s="265" t="str">
        <f t="shared" si="17"/>
        <v/>
      </c>
      <c r="CB4" s="265" t="str">
        <f t="shared" si="18"/>
        <v/>
      </c>
      <c r="CC4" s="265" t="str">
        <f t="shared" si="19"/>
        <v/>
      </c>
      <c r="CD4" s="267" t="str">
        <f>IF(  AND( $B4&lt;&gt;"",$BH4&gt;0),VLOOKUP($BH4,チーム保育加配加算!$I$3:$J$9,2,FALSE),"")</f>
        <v/>
      </c>
      <c r="CE4" s="266" t="str">
        <f t="shared" si="20"/>
        <v/>
      </c>
      <c r="CF4" s="265" t="str">
        <f t="shared" si="21"/>
        <v/>
      </c>
      <c r="CG4" s="268"/>
      <c r="CH4" s="270"/>
      <c r="CI4" s="269"/>
      <c r="CJ4" s="270" t="str">
        <f t="shared" si="22"/>
        <v/>
      </c>
      <c r="CK4" s="193"/>
      <c r="CL4" s="239"/>
      <c r="CM4" s="239"/>
      <c r="CN4" s="363"/>
      <c r="CO4" s="1"/>
      <c r="CP4" s="1"/>
      <c r="CQ4" s="36"/>
      <c r="CR4" s="37"/>
      <c r="CS4" s="37"/>
      <c r="CT4" s="37"/>
      <c r="CU4" s="37"/>
      <c r="CV4" s="37"/>
      <c r="CW4" s="37"/>
      <c r="CX4" s="37"/>
      <c r="CY4" s="29"/>
      <c r="CZ4" s="30"/>
      <c r="DA4"/>
      <c r="DB4" s="120"/>
      <c r="DC4" s="121"/>
      <c r="DD4" s="121"/>
      <c r="DE4" s="122"/>
    </row>
    <row r="5" spans="1:109" s="28" customFormat="1" ht="19.5" customHeight="1">
      <c r="A5" s="164"/>
      <c r="B5" s="165"/>
      <c r="C5" s="166"/>
      <c r="D5" s="143"/>
      <c r="E5" s="144"/>
      <c r="F5" s="144"/>
      <c r="G5" s="167"/>
      <c r="H5" s="143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67"/>
      <c r="T5" s="200"/>
      <c r="U5" s="201"/>
      <c r="V5" s="201"/>
      <c r="W5" s="168"/>
      <c r="X5" s="169"/>
      <c r="Y5" s="169"/>
      <c r="Z5" s="142"/>
      <c r="AA5" s="233"/>
      <c r="AB5" s="270" t="str">
        <f t="shared" si="0"/>
        <v/>
      </c>
      <c r="AC5" s="139"/>
      <c r="AD5" s="139"/>
      <c r="AE5" s="139"/>
      <c r="AF5" s="139"/>
      <c r="AG5" s="139"/>
      <c r="AH5" s="361"/>
      <c r="AI5" s="142"/>
      <c r="AJ5" s="142"/>
      <c r="AK5" s="142"/>
      <c r="AL5" s="139"/>
      <c r="AM5" s="142"/>
      <c r="AN5" s="142"/>
      <c r="AO5" s="142"/>
      <c r="AP5" s="273" t="str">
        <f t="shared" si="23"/>
        <v/>
      </c>
      <c r="AQ5" s="274" t="str">
        <f t="shared" si="1"/>
        <v/>
      </c>
      <c r="AR5" s="274" t="str">
        <f t="shared" si="2"/>
        <v/>
      </c>
      <c r="AS5" s="274" t="str">
        <f t="shared" si="3"/>
        <v/>
      </c>
      <c r="AT5" s="274" t="str">
        <f t="shared" si="4"/>
        <v/>
      </c>
      <c r="AU5" s="275" t="str">
        <f t="shared" si="5"/>
        <v/>
      </c>
      <c r="AV5" s="276" t="str">
        <f t="shared" si="6"/>
        <v/>
      </c>
      <c r="AW5" s="277" t="str">
        <f t="shared" si="7"/>
        <v/>
      </c>
      <c r="AX5" s="277" t="str">
        <f t="shared" si="8"/>
        <v/>
      </c>
      <c r="AY5" s="277" t="str">
        <f t="shared" si="9"/>
        <v/>
      </c>
      <c r="AZ5" s="277" t="str">
        <f t="shared" si="10"/>
        <v/>
      </c>
      <c r="BA5" s="278" t="str">
        <f t="shared" si="11"/>
        <v/>
      </c>
      <c r="BB5" s="279" t="str">
        <f t="shared" si="24"/>
        <v/>
      </c>
      <c r="BC5" s="280" t="str">
        <f t="shared" si="12"/>
        <v/>
      </c>
      <c r="BD5" s="280" t="str">
        <f t="shared" si="25"/>
        <v/>
      </c>
      <c r="BE5" s="281" t="str">
        <f t="shared" si="13"/>
        <v/>
      </c>
      <c r="BF5" s="281" t="str">
        <f t="shared" si="26"/>
        <v/>
      </c>
      <c r="BG5" s="281" t="str">
        <f t="shared" si="27"/>
        <v/>
      </c>
      <c r="BH5" s="281" t="str">
        <f>IF($T5+$U5&gt;0, IF($Z5="○",0,MIN(AA5,VLOOKUP($T5+$U5,チーム保育加配加算!$C$3:$F$9,4,TRUE))),"")</f>
        <v/>
      </c>
      <c r="BI5" s="281" t="str">
        <f t="shared" si="28"/>
        <v/>
      </c>
      <c r="BJ5" s="281" t="str">
        <f t="shared" si="29"/>
        <v/>
      </c>
      <c r="BK5" s="281" t="str">
        <f t="shared" si="30"/>
        <v/>
      </c>
      <c r="BL5" s="281" t="str">
        <f t="shared" si="31"/>
        <v/>
      </c>
      <c r="BM5" s="281" t="str">
        <f t="shared" si="14"/>
        <v/>
      </c>
      <c r="BN5" s="281" t="str">
        <f t="shared" si="32"/>
        <v/>
      </c>
      <c r="BO5" s="281" t="str">
        <f t="shared" si="33"/>
        <v/>
      </c>
      <c r="BP5" s="354" t="str">
        <f t="shared" si="34"/>
        <v/>
      </c>
      <c r="BQ5" s="354" t="str">
        <f t="shared" si="35"/>
        <v/>
      </c>
      <c r="BR5" s="279" t="str">
        <f t="shared" si="36"/>
        <v/>
      </c>
      <c r="BS5" s="280" t="str">
        <f t="shared" si="15"/>
        <v/>
      </c>
      <c r="BT5" s="282" t="str">
        <f t="shared" si="37"/>
        <v/>
      </c>
      <c r="BU5" s="283" t="str">
        <f t="shared" si="38"/>
        <v/>
      </c>
      <c r="BV5" s="283" t="str">
        <f t="shared" si="39"/>
        <v/>
      </c>
      <c r="BW5" s="31"/>
      <c r="BX5" s="32"/>
      <c r="BY5" s="267" t="str">
        <f t="shared" si="16"/>
        <v/>
      </c>
      <c r="BZ5" s="284" t="str">
        <f t="shared" si="40"/>
        <v/>
      </c>
      <c r="CA5" s="267" t="str">
        <f t="shared" si="17"/>
        <v/>
      </c>
      <c r="CB5" s="267" t="str">
        <f t="shared" si="18"/>
        <v/>
      </c>
      <c r="CC5" s="267" t="str">
        <f t="shared" si="19"/>
        <v/>
      </c>
      <c r="CD5" s="267" t="str">
        <f>IF(  AND( $B5&lt;&gt;"",$BH5&gt;0),VLOOKUP($BH5,チーム保育加配加算!$I$3:$J$9,2,FALSE),"")</f>
        <v/>
      </c>
      <c r="CE5" s="284" t="str">
        <f t="shared" si="20"/>
        <v/>
      </c>
      <c r="CF5" s="267" t="str">
        <f t="shared" si="21"/>
        <v/>
      </c>
      <c r="CG5" s="285"/>
      <c r="CH5" s="270"/>
      <c r="CI5" s="269"/>
      <c r="CJ5" s="270" t="str">
        <f t="shared" si="22"/>
        <v/>
      </c>
      <c r="CK5" s="194"/>
      <c r="CL5" s="364"/>
      <c r="CM5" s="364"/>
      <c r="CN5" s="365"/>
      <c r="CO5" s="45"/>
      <c r="CP5" s="45"/>
      <c r="CQ5" s="38"/>
      <c r="CR5" s="35"/>
      <c r="CS5" s="35"/>
      <c r="CT5" s="35"/>
      <c r="CU5" s="35"/>
      <c r="CV5" s="35"/>
      <c r="CW5" s="35"/>
      <c r="CX5" s="35"/>
      <c r="CY5" s="31"/>
      <c r="CZ5" s="32"/>
      <c r="DA5"/>
      <c r="DB5" s="123"/>
      <c r="DC5" s="124"/>
      <c r="DD5" s="124"/>
      <c r="DE5" s="125"/>
    </row>
    <row r="6" spans="1:109" ht="19.5" customHeight="1">
      <c r="A6" s="158"/>
      <c r="B6" s="159"/>
      <c r="C6" s="160"/>
      <c r="D6" s="140"/>
      <c r="E6" s="141"/>
      <c r="F6" s="141"/>
      <c r="G6" s="161"/>
      <c r="H6" s="140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61"/>
      <c r="T6" s="198"/>
      <c r="U6" s="199"/>
      <c r="V6" s="199"/>
      <c r="W6" s="162"/>
      <c r="X6" s="163"/>
      <c r="Y6" s="163"/>
      <c r="Z6" s="139"/>
      <c r="AA6" s="234"/>
      <c r="AB6" s="270" t="str">
        <f t="shared" si="0"/>
        <v/>
      </c>
      <c r="AC6" s="139"/>
      <c r="AD6" s="139"/>
      <c r="AE6" s="139"/>
      <c r="AF6" s="139"/>
      <c r="AG6" s="139"/>
      <c r="AH6" s="361"/>
      <c r="AI6" s="139"/>
      <c r="AJ6" s="139"/>
      <c r="AK6" s="139"/>
      <c r="AL6" s="139"/>
      <c r="AM6" s="139"/>
      <c r="AN6" s="139"/>
      <c r="AO6" s="139"/>
      <c r="AP6" s="251" t="str">
        <f>IF($B6="","",IF($V6&gt;0,3,""))</f>
        <v/>
      </c>
      <c r="AQ6" s="252" t="str">
        <f>IF($B6="","",IF($W6="○",5,6))</f>
        <v/>
      </c>
      <c r="AR6" s="252" t="str">
        <f>IF($B6="","",IF($V6&gt;0,6,""))</f>
        <v/>
      </c>
      <c r="AS6" s="252" t="str">
        <f t="shared" si="3"/>
        <v/>
      </c>
      <c r="AT6" s="252" t="str">
        <f>IF($B6="","",IF($Y6="○",15,20))</f>
        <v/>
      </c>
      <c r="AU6" s="253" t="str">
        <f>IF($B6="","",IF($Z6="○",25,30))</f>
        <v/>
      </c>
      <c r="AV6" s="254" t="str">
        <f t="shared" si="6"/>
        <v/>
      </c>
      <c r="AW6" s="255" t="str">
        <f t="shared" si="7"/>
        <v/>
      </c>
      <c r="AX6" s="255" t="str">
        <f t="shared" si="8"/>
        <v/>
      </c>
      <c r="AY6" s="255" t="str">
        <f t="shared" si="9"/>
        <v/>
      </c>
      <c r="AZ6" s="255" t="str">
        <f t="shared" si="10"/>
        <v/>
      </c>
      <c r="BA6" s="256" t="str">
        <f t="shared" si="11"/>
        <v/>
      </c>
      <c r="BB6" s="257" t="str">
        <f t="shared" si="24"/>
        <v/>
      </c>
      <c r="BC6" s="258" t="str">
        <f t="shared" si="12"/>
        <v/>
      </c>
      <c r="BD6" s="258" t="str">
        <f t="shared" si="25"/>
        <v/>
      </c>
      <c r="BE6" s="259" t="str">
        <f t="shared" si="13"/>
        <v/>
      </c>
      <c r="BF6" s="259" t="str">
        <f t="shared" si="26"/>
        <v/>
      </c>
      <c r="BG6" s="259" t="str">
        <f t="shared" si="27"/>
        <v/>
      </c>
      <c r="BH6" s="259" t="str">
        <f>IF($T6+$U6&gt;0, IF($Z6="○",0,MIN(AA6,VLOOKUP($T6+$U6,チーム保育加配加算!$C$3:$F$9,4,TRUE))),"")</f>
        <v/>
      </c>
      <c r="BI6" s="259" t="str">
        <f t="shared" si="28"/>
        <v/>
      </c>
      <c r="BJ6" s="259" t="str">
        <f t="shared" si="29"/>
        <v/>
      </c>
      <c r="BK6" s="259" t="str">
        <f t="shared" si="30"/>
        <v/>
      </c>
      <c r="BL6" s="259" t="str">
        <f t="shared" si="31"/>
        <v/>
      </c>
      <c r="BM6" s="259" t="str">
        <f t="shared" si="14"/>
        <v/>
      </c>
      <c r="BN6" s="259" t="str">
        <f t="shared" si="32"/>
        <v/>
      </c>
      <c r="BO6" s="259" t="str">
        <f t="shared" si="33"/>
        <v/>
      </c>
      <c r="BP6" s="353" t="str">
        <f t="shared" si="34"/>
        <v/>
      </c>
      <c r="BQ6" s="353" t="str">
        <f t="shared" si="35"/>
        <v/>
      </c>
      <c r="BR6" s="260" t="str">
        <f t="shared" si="36"/>
        <v/>
      </c>
      <c r="BS6" s="258" t="str">
        <f t="shared" si="15"/>
        <v/>
      </c>
      <c r="BT6" s="271" t="str">
        <f t="shared" si="37"/>
        <v/>
      </c>
      <c r="BU6" s="272" t="str">
        <f t="shared" si="38"/>
        <v/>
      </c>
      <c r="BV6" s="272" t="str">
        <f t="shared" si="39"/>
        <v/>
      </c>
      <c r="BW6" s="29"/>
      <c r="BX6" s="30"/>
      <c r="BY6" s="265" t="str">
        <f t="shared" si="16"/>
        <v/>
      </c>
      <c r="BZ6" s="266" t="str">
        <f t="shared" si="40"/>
        <v/>
      </c>
      <c r="CA6" s="265" t="str">
        <f t="shared" si="17"/>
        <v/>
      </c>
      <c r="CB6" s="265" t="str">
        <f t="shared" si="18"/>
        <v/>
      </c>
      <c r="CC6" s="265" t="str">
        <f t="shared" si="19"/>
        <v/>
      </c>
      <c r="CD6" s="267" t="str">
        <f>IF(  AND( $B6&lt;&gt;"",$BH6&gt;0),VLOOKUP($BH6,チーム保育加配加算!$I$3:$J$9,2,FALSE),"")</f>
        <v/>
      </c>
      <c r="CE6" s="266" t="str">
        <f t="shared" si="20"/>
        <v/>
      </c>
      <c r="CF6" s="265" t="str">
        <f t="shared" si="21"/>
        <v/>
      </c>
      <c r="CG6" s="268"/>
      <c r="CH6" s="270"/>
      <c r="CI6" s="269"/>
      <c r="CJ6" s="270" t="str">
        <f t="shared" si="22"/>
        <v/>
      </c>
      <c r="CK6" s="193"/>
      <c r="CL6" s="239"/>
      <c r="CM6" s="239"/>
      <c r="CN6" s="363"/>
      <c r="CO6" s="1"/>
      <c r="CP6" s="1"/>
      <c r="CQ6" s="36"/>
      <c r="CR6" s="37"/>
      <c r="CS6" s="37"/>
      <c r="CT6" s="37"/>
      <c r="CU6" s="37"/>
      <c r="CV6" s="37"/>
      <c r="CW6" s="37"/>
      <c r="CX6" s="37"/>
      <c r="CY6" s="29"/>
      <c r="CZ6" s="30"/>
      <c r="DA6"/>
      <c r="DB6" s="120"/>
      <c r="DC6" s="121"/>
      <c r="DD6" s="121"/>
      <c r="DE6" s="122"/>
    </row>
    <row r="7" spans="1:109" ht="19.5" customHeight="1" thickBot="1">
      <c r="A7" s="170"/>
      <c r="B7" s="171"/>
      <c r="C7" s="172"/>
      <c r="D7" s="147"/>
      <c r="E7" s="148"/>
      <c r="F7" s="148"/>
      <c r="G7" s="173"/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73"/>
      <c r="T7" s="202"/>
      <c r="U7" s="203"/>
      <c r="V7" s="203"/>
      <c r="W7" s="174"/>
      <c r="X7" s="145"/>
      <c r="Y7" s="145"/>
      <c r="Z7" s="146"/>
      <c r="AA7" s="235"/>
      <c r="AB7" s="301" t="str">
        <f t="shared" si="0"/>
        <v/>
      </c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286" t="str">
        <f t="shared" ref="AP7:AP24" si="41">IF($B7="","",IF($V7&gt;0,3,""))</f>
        <v/>
      </c>
      <c r="AQ7" s="287" t="str">
        <f t="shared" ref="AQ7:AQ24" si="42">IF($B7="","",IF($W7="○",5,6))</f>
        <v/>
      </c>
      <c r="AR7" s="287" t="str">
        <f t="shared" ref="AR7:AR24" si="43">IF($B7="","",IF($V7&gt;0,6,""))</f>
        <v/>
      </c>
      <c r="AS7" s="287" t="str">
        <f t="shared" si="3"/>
        <v/>
      </c>
      <c r="AT7" s="287" t="str">
        <f t="shared" ref="AT7:AT24" si="44">IF($B7="","",IF($Y7="○",15,20))</f>
        <v/>
      </c>
      <c r="AU7" s="288" t="str">
        <f t="shared" ref="AU7:AU24" si="45">IF($B7="","",IF($Z7="○",25,30))</f>
        <v/>
      </c>
      <c r="AV7" s="289" t="str">
        <f t="shared" si="6"/>
        <v/>
      </c>
      <c r="AW7" s="290" t="str">
        <f t="shared" si="7"/>
        <v/>
      </c>
      <c r="AX7" s="290" t="str">
        <f t="shared" si="8"/>
        <v/>
      </c>
      <c r="AY7" s="290" t="str">
        <f t="shared" si="9"/>
        <v/>
      </c>
      <c r="AZ7" s="290" t="str">
        <f t="shared" si="10"/>
        <v/>
      </c>
      <c r="BA7" s="291" t="str">
        <f t="shared" si="11"/>
        <v/>
      </c>
      <c r="BB7" s="292" t="str">
        <f t="shared" si="24"/>
        <v/>
      </c>
      <c r="BC7" s="293" t="str">
        <f t="shared" si="12"/>
        <v/>
      </c>
      <c r="BD7" s="293" t="str">
        <f t="shared" si="25"/>
        <v/>
      </c>
      <c r="BE7" s="294" t="str">
        <f t="shared" si="13"/>
        <v/>
      </c>
      <c r="BF7" s="294" t="str">
        <f t="shared" si="26"/>
        <v/>
      </c>
      <c r="BG7" s="294" t="str">
        <f t="shared" si="27"/>
        <v/>
      </c>
      <c r="BH7" s="294" t="str">
        <f>IF($T7+$U7&gt;0, IF($Z7="○",0,MIN(AA7,VLOOKUP($T7+$U7,チーム保育加配加算!$C$3:$F$9,4,TRUE))),"")</f>
        <v/>
      </c>
      <c r="BI7" s="294" t="str">
        <f t="shared" si="28"/>
        <v/>
      </c>
      <c r="BJ7" s="294" t="str">
        <f t="shared" si="29"/>
        <v/>
      </c>
      <c r="BK7" s="294" t="str">
        <f t="shared" si="30"/>
        <v/>
      </c>
      <c r="BL7" s="294" t="str">
        <f t="shared" si="31"/>
        <v/>
      </c>
      <c r="BM7" s="294" t="str">
        <f t="shared" si="14"/>
        <v/>
      </c>
      <c r="BN7" s="294" t="str">
        <f t="shared" si="32"/>
        <v/>
      </c>
      <c r="BO7" s="294" t="str">
        <f t="shared" si="33"/>
        <v/>
      </c>
      <c r="BP7" s="355" t="str">
        <f t="shared" si="34"/>
        <v/>
      </c>
      <c r="BQ7" s="355" t="str">
        <f t="shared" si="35"/>
        <v/>
      </c>
      <c r="BR7" s="295" t="str">
        <f t="shared" si="36"/>
        <v/>
      </c>
      <c r="BS7" s="293" t="str">
        <f t="shared" si="15"/>
        <v/>
      </c>
      <c r="BT7" s="296" t="str">
        <f t="shared" si="37"/>
        <v/>
      </c>
      <c r="BU7" s="297" t="str">
        <f t="shared" si="38"/>
        <v/>
      </c>
      <c r="BV7" s="297" t="str">
        <f t="shared" si="39"/>
        <v/>
      </c>
      <c r="BW7" s="41"/>
      <c r="BX7" s="42"/>
      <c r="BY7" s="298" t="str">
        <f t="shared" si="16"/>
        <v/>
      </c>
      <c r="BZ7" s="298" t="str">
        <f t="shared" si="40"/>
        <v/>
      </c>
      <c r="CA7" s="298" t="str">
        <f t="shared" si="17"/>
        <v/>
      </c>
      <c r="CB7" s="298" t="str">
        <f t="shared" si="18"/>
        <v/>
      </c>
      <c r="CC7" s="298" t="str">
        <f t="shared" si="19"/>
        <v/>
      </c>
      <c r="CD7" s="299" t="str">
        <f>IF(  AND( $B7&lt;&gt;"",$BH7&gt;0),VLOOKUP($BH7,チーム保育加配加算!$I$3:$J$9,2,FALSE),"")</f>
        <v/>
      </c>
      <c r="CE7" s="298" t="str">
        <f t="shared" si="20"/>
        <v/>
      </c>
      <c r="CF7" s="298" t="str">
        <f t="shared" si="21"/>
        <v/>
      </c>
      <c r="CG7" s="300"/>
      <c r="CH7" s="301"/>
      <c r="CI7" s="301"/>
      <c r="CJ7" s="301" t="str">
        <f t="shared" si="22"/>
        <v/>
      </c>
      <c r="CK7" s="195"/>
      <c r="CL7" s="366"/>
      <c r="CM7" s="366"/>
      <c r="CN7" s="367"/>
      <c r="CO7" s="1"/>
      <c r="CP7" s="1"/>
      <c r="CQ7" s="46"/>
      <c r="CR7" s="47"/>
      <c r="CS7" s="47"/>
      <c r="CT7" s="47"/>
      <c r="CU7" s="47"/>
      <c r="CV7" s="47"/>
      <c r="CW7" s="47"/>
      <c r="CX7" s="47"/>
      <c r="CY7" s="41"/>
      <c r="CZ7" s="42"/>
      <c r="DA7"/>
      <c r="DB7" s="126"/>
      <c r="DC7" s="127"/>
      <c r="DD7" s="127"/>
      <c r="DE7" s="128"/>
    </row>
    <row r="8" spans="1:109" ht="19.5" customHeight="1">
      <c r="A8" s="175"/>
      <c r="B8" s="176"/>
      <c r="C8" s="177"/>
      <c r="D8" s="151"/>
      <c r="E8" s="152"/>
      <c r="F8" s="152"/>
      <c r="G8" s="178"/>
      <c r="H8" s="151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78"/>
      <c r="T8" s="204"/>
      <c r="U8" s="205"/>
      <c r="V8" s="205"/>
      <c r="W8" s="179"/>
      <c r="X8" s="149"/>
      <c r="Y8" s="149"/>
      <c r="Z8" s="150"/>
      <c r="AA8" s="236"/>
      <c r="AB8" s="317" t="str">
        <f t="shared" si="0"/>
        <v/>
      </c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302" t="str">
        <f t="shared" si="41"/>
        <v/>
      </c>
      <c r="AQ8" s="303" t="str">
        <f t="shared" si="42"/>
        <v/>
      </c>
      <c r="AR8" s="303" t="str">
        <f t="shared" si="43"/>
        <v/>
      </c>
      <c r="AS8" s="303" t="str">
        <f t="shared" si="3"/>
        <v/>
      </c>
      <c r="AT8" s="303" t="str">
        <f t="shared" si="44"/>
        <v/>
      </c>
      <c r="AU8" s="304" t="str">
        <f t="shared" si="45"/>
        <v/>
      </c>
      <c r="AV8" s="305" t="str">
        <f t="shared" si="6"/>
        <v/>
      </c>
      <c r="AW8" s="306" t="str">
        <f t="shared" si="7"/>
        <v/>
      </c>
      <c r="AX8" s="306" t="str">
        <f t="shared" si="8"/>
        <v/>
      </c>
      <c r="AY8" s="306" t="str">
        <f t="shared" si="9"/>
        <v/>
      </c>
      <c r="AZ8" s="306" t="str">
        <f t="shared" si="10"/>
        <v/>
      </c>
      <c r="BA8" s="307" t="str">
        <f t="shared" si="11"/>
        <v/>
      </c>
      <c r="BB8" s="308" t="str">
        <f t="shared" si="24"/>
        <v/>
      </c>
      <c r="BC8" s="309" t="str">
        <f t="shared" si="12"/>
        <v/>
      </c>
      <c r="BD8" s="309" t="str">
        <f t="shared" si="25"/>
        <v/>
      </c>
      <c r="BE8" s="310" t="str">
        <f t="shared" si="13"/>
        <v/>
      </c>
      <c r="BF8" s="310" t="str">
        <f t="shared" si="26"/>
        <v/>
      </c>
      <c r="BG8" s="310" t="str">
        <f t="shared" si="27"/>
        <v/>
      </c>
      <c r="BH8" s="310" t="str">
        <f>IF($T8+$U8&gt;0, IF($Z8="○",0,MIN(AA8,VLOOKUP($T8+$U8,チーム保育加配加算!$C$3:$F$9,4,TRUE))),"")</f>
        <v/>
      </c>
      <c r="BI8" s="310" t="str">
        <f t="shared" si="28"/>
        <v/>
      </c>
      <c r="BJ8" s="310" t="str">
        <f t="shared" si="29"/>
        <v/>
      </c>
      <c r="BK8" s="310" t="str">
        <f t="shared" si="30"/>
        <v/>
      </c>
      <c r="BL8" s="310" t="str">
        <f t="shared" si="31"/>
        <v/>
      </c>
      <c r="BM8" s="310" t="str">
        <f t="shared" si="14"/>
        <v/>
      </c>
      <c r="BN8" s="310" t="str">
        <f t="shared" si="32"/>
        <v/>
      </c>
      <c r="BO8" s="310" t="str">
        <f t="shared" si="33"/>
        <v/>
      </c>
      <c r="BP8" s="356" t="str">
        <f t="shared" si="34"/>
        <v/>
      </c>
      <c r="BQ8" s="356" t="str">
        <f t="shared" si="35"/>
        <v/>
      </c>
      <c r="BR8" s="311" t="str">
        <f t="shared" si="36"/>
        <v/>
      </c>
      <c r="BS8" s="309" t="str">
        <f t="shared" si="15"/>
        <v/>
      </c>
      <c r="BT8" s="312" t="str">
        <f t="shared" si="37"/>
        <v/>
      </c>
      <c r="BU8" s="313" t="str">
        <f t="shared" si="38"/>
        <v/>
      </c>
      <c r="BV8" s="313" t="str">
        <f t="shared" si="39"/>
        <v/>
      </c>
      <c r="BW8" s="43"/>
      <c r="BX8" s="44"/>
      <c r="BY8" s="314" t="str">
        <f t="shared" si="16"/>
        <v/>
      </c>
      <c r="BZ8" s="314" t="str">
        <f t="shared" si="40"/>
        <v/>
      </c>
      <c r="CA8" s="314" t="str">
        <f t="shared" si="17"/>
        <v/>
      </c>
      <c r="CB8" s="314" t="str">
        <f t="shared" si="18"/>
        <v/>
      </c>
      <c r="CC8" s="314" t="str">
        <f t="shared" si="19"/>
        <v/>
      </c>
      <c r="CD8" s="315" t="str">
        <f>IF(  AND( $B8&lt;&gt;"",$BH8&gt;0),VLOOKUP($BH8,チーム保育加配加算!$I$3:$J$9,2,FALSE),"")</f>
        <v/>
      </c>
      <c r="CE8" s="314" t="str">
        <f t="shared" si="20"/>
        <v/>
      </c>
      <c r="CF8" s="314" t="str">
        <f t="shared" si="21"/>
        <v/>
      </c>
      <c r="CG8" s="316"/>
      <c r="CH8" s="317"/>
      <c r="CI8" s="317"/>
      <c r="CJ8" s="317" t="str">
        <f t="shared" si="22"/>
        <v/>
      </c>
      <c r="CK8" s="196"/>
      <c r="CL8" s="368"/>
      <c r="CM8" s="368"/>
      <c r="CN8" s="369"/>
      <c r="CO8" s="1"/>
      <c r="CP8" s="1"/>
      <c r="CQ8" s="52"/>
      <c r="CR8" s="53"/>
      <c r="CS8" s="53"/>
      <c r="CT8" s="53"/>
      <c r="CU8" s="53"/>
      <c r="CV8" s="53"/>
      <c r="CW8" s="53"/>
      <c r="CX8" s="53"/>
      <c r="CY8" s="43"/>
      <c r="CZ8" s="44"/>
      <c r="DA8"/>
      <c r="DB8" s="129"/>
      <c r="DC8" s="130"/>
      <c r="DD8" s="130"/>
      <c r="DE8" s="131"/>
    </row>
    <row r="9" spans="1:109" ht="19.5" customHeight="1">
      <c r="A9" s="158"/>
      <c r="B9" s="159"/>
      <c r="C9" s="160"/>
      <c r="D9" s="140"/>
      <c r="E9" s="141"/>
      <c r="F9" s="141"/>
      <c r="G9" s="161"/>
      <c r="H9" s="140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61"/>
      <c r="T9" s="198"/>
      <c r="U9" s="199"/>
      <c r="V9" s="199"/>
      <c r="W9" s="162"/>
      <c r="X9" s="163"/>
      <c r="Y9" s="163"/>
      <c r="Z9" s="139"/>
      <c r="AA9" s="234"/>
      <c r="AB9" s="270" t="str">
        <f t="shared" si="0"/>
        <v/>
      </c>
      <c r="AC9" s="139"/>
      <c r="AD9" s="139"/>
      <c r="AE9" s="139"/>
      <c r="AF9" s="139"/>
      <c r="AG9" s="139"/>
      <c r="AH9" s="361"/>
      <c r="AI9" s="139"/>
      <c r="AJ9" s="139"/>
      <c r="AK9" s="139"/>
      <c r="AL9" s="139"/>
      <c r="AM9" s="139"/>
      <c r="AN9" s="139"/>
      <c r="AO9" s="139"/>
      <c r="AP9" s="251" t="str">
        <f t="shared" si="41"/>
        <v/>
      </c>
      <c r="AQ9" s="252" t="str">
        <f t="shared" si="42"/>
        <v/>
      </c>
      <c r="AR9" s="252" t="str">
        <f t="shared" si="43"/>
        <v/>
      </c>
      <c r="AS9" s="252" t="str">
        <f t="shared" si="3"/>
        <v/>
      </c>
      <c r="AT9" s="252" t="str">
        <f t="shared" si="44"/>
        <v/>
      </c>
      <c r="AU9" s="253" t="str">
        <f t="shared" si="45"/>
        <v/>
      </c>
      <c r="AV9" s="254" t="str">
        <f t="shared" si="6"/>
        <v/>
      </c>
      <c r="AW9" s="255" t="str">
        <f t="shared" si="7"/>
        <v/>
      </c>
      <c r="AX9" s="255" t="str">
        <f t="shared" si="8"/>
        <v/>
      </c>
      <c r="AY9" s="255" t="str">
        <f t="shared" si="9"/>
        <v/>
      </c>
      <c r="AZ9" s="255" t="str">
        <f t="shared" si="10"/>
        <v/>
      </c>
      <c r="BA9" s="256" t="str">
        <f t="shared" si="11"/>
        <v/>
      </c>
      <c r="BB9" s="257" t="str">
        <f t="shared" si="24"/>
        <v/>
      </c>
      <c r="BC9" s="258" t="str">
        <f t="shared" si="12"/>
        <v/>
      </c>
      <c r="BD9" s="258" t="str">
        <f t="shared" si="25"/>
        <v/>
      </c>
      <c r="BE9" s="259" t="str">
        <f t="shared" si="13"/>
        <v/>
      </c>
      <c r="BF9" s="259" t="str">
        <f t="shared" si="26"/>
        <v/>
      </c>
      <c r="BG9" s="259" t="str">
        <f t="shared" si="27"/>
        <v/>
      </c>
      <c r="BH9" s="259" t="str">
        <f>IF($T9+$U9&gt;0, IF($Z9="○",0,MIN(AA9,VLOOKUP($T9+$U9,チーム保育加配加算!$C$3:$F$9,4,TRUE))),"")</f>
        <v/>
      </c>
      <c r="BI9" s="259" t="str">
        <f t="shared" si="28"/>
        <v/>
      </c>
      <c r="BJ9" s="259" t="str">
        <f t="shared" si="29"/>
        <v/>
      </c>
      <c r="BK9" s="259" t="str">
        <f t="shared" si="30"/>
        <v/>
      </c>
      <c r="BL9" s="259" t="str">
        <f t="shared" si="31"/>
        <v/>
      </c>
      <c r="BM9" s="259" t="str">
        <f t="shared" si="14"/>
        <v/>
      </c>
      <c r="BN9" s="259" t="str">
        <f t="shared" si="32"/>
        <v/>
      </c>
      <c r="BO9" s="259" t="str">
        <f t="shared" si="33"/>
        <v/>
      </c>
      <c r="BP9" s="353" t="str">
        <f t="shared" si="34"/>
        <v/>
      </c>
      <c r="BQ9" s="353" t="str">
        <f t="shared" si="35"/>
        <v/>
      </c>
      <c r="BR9" s="260" t="str">
        <f t="shared" si="36"/>
        <v/>
      </c>
      <c r="BS9" s="258" t="str">
        <f t="shared" si="15"/>
        <v/>
      </c>
      <c r="BT9" s="271" t="str">
        <f t="shared" si="37"/>
        <v/>
      </c>
      <c r="BU9" s="272" t="str">
        <f t="shared" si="38"/>
        <v/>
      </c>
      <c r="BV9" s="272" t="str">
        <f t="shared" si="39"/>
        <v/>
      </c>
      <c r="BW9" s="29"/>
      <c r="BX9" s="30"/>
      <c r="BY9" s="265" t="str">
        <f t="shared" si="16"/>
        <v/>
      </c>
      <c r="BZ9" s="266" t="str">
        <f t="shared" si="40"/>
        <v/>
      </c>
      <c r="CA9" s="265" t="str">
        <f t="shared" si="17"/>
        <v/>
      </c>
      <c r="CB9" s="265" t="str">
        <f t="shared" si="18"/>
        <v/>
      </c>
      <c r="CC9" s="265" t="str">
        <f t="shared" si="19"/>
        <v/>
      </c>
      <c r="CD9" s="267" t="str">
        <f>IF(  AND( $B9&lt;&gt;"",$BH9&gt;0),VLOOKUP($BH9,チーム保育加配加算!$I$3:$J$9,2,FALSE),"")</f>
        <v/>
      </c>
      <c r="CE9" s="266" t="str">
        <f t="shared" si="20"/>
        <v/>
      </c>
      <c r="CF9" s="265" t="str">
        <f t="shared" si="21"/>
        <v/>
      </c>
      <c r="CG9" s="268"/>
      <c r="CH9" s="270"/>
      <c r="CI9" s="269"/>
      <c r="CJ9" s="270" t="str">
        <f t="shared" si="22"/>
        <v/>
      </c>
      <c r="CK9" s="193"/>
      <c r="CL9" s="239"/>
      <c r="CM9" s="239"/>
      <c r="CN9" s="363"/>
      <c r="CO9" s="1"/>
      <c r="CP9" s="1"/>
      <c r="CQ9" s="36"/>
      <c r="CR9" s="37"/>
      <c r="CS9" s="37"/>
      <c r="CT9" s="37"/>
      <c r="CU9" s="37"/>
      <c r="CV9" s="37"/>
      <c r="CW9" s="37"/>
      <c r="CX9" s="37"/>
      <c r="CY9" s="29"/>
      <c r="CZ9" s="30"/>
      <c r="DA9"/>
      <c r="DB9" s="120"/>
      <c r="DC9" s="121"/>
      <c r="DD9" s="121"/>
      <c r="DE9" s="122"/>
    </row>
    <row r="10" spans="1:109" ht="19.5" customHeight="1">
      <c r="A10" s="158"/>
      <c r="B10" s="159"/>
      <c r="C10" s="160"/>
      <c r="D10" s="140"/>
      <c r="E10" s="141"/>
      <c r="F10" s="141"/>
      <c r="G10" s="161"/>
      <c r="H10" s="140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61"/>
      <c r="T10" s="198"/>
      <c r="U10" s="199"/>
      <c r="V10" s="199"/>
      <c r="W10" s="162"/>
      <c r="X10" s="163"/>
      <c r="Y10" s="163"/>
      <c r="Z10" s="139"/>
      <c r="AA10" s="234"/>
      <c r="AB10" s="270" t="str">
        <f t="shared" si="0"/>
        <v/>
      </c>
      <c r="AC10" s="139"/>
      <c r="AD10" s="139"/>
      <c r="AE10" s="139"/>
      <c r="AF10" s="139"/>
      <c r="AG10" s="139"/>
      <c r="AH10" s="361"/>
      <c r="AI10" s="139"/>
      <c r="AJ10" s="139"/>
      <c r="AK10" s="139"/>
      <c r="AL10" s="139"/>
      <c r="AM10" s="139"/>
      <c r="AN10" s="139"/>
      <c r="AO10" s="139"/>
      <c r="AP10" s="251" t="str">
        <f t="shared" si="41"/>
        <v/>
      </c>
      <c r="AQ10" s="252" t="str">
        <f t="shared" si="42"/>
        <v/>
      </c>
      <c r="AR10" s="252" t="str">
        <f t="shared" si="43"/>
        <v/>
      </c>
      <c r="AS10" s="252" t="str">
        <f t="shared" si="3"/>
        <v/>
      </c>
      <c r="AT10" s="252" t="str">
        <f t="shared" si="44"/>
        <v/>
      </c>
      <c r="AU10" s="253" t="str">
        <f t="shared" si="45"/>
        <v/>
      </c>
      <c r="AV10" s="254" t="str">
        <f t="shared" si="6"/>
        <v/>
      </c>
      <c r="AW10" s="255" t="str">
        <f t="shared" si="7"/>
        <v/>
      </c>
      <c r="AX10" s="255" t="str">
        <f t="shared" si="8"/>
        <v/>
      </c>
      <c r="AY10" s="255" t="str">
        <f t="shared" si="9"/>
        <v/>
      </c>
      <c r="AZ10" s="255" t="str">
        <f t="shared" si="10"/>
        <v/>
      </c>
      <c r="BA10" s="256" t="str">
        <f t="shared" si="11"/>
        <v/>
      </c>
      <c r="BB10" s="257" t="str">
        <f t="shared" si="24"/>
        <v/>
      </c>
      <c r="BC10" s="258" t="str">
        <f t="shared" si="12"/>
        <v/>
      </c>
      <c r="BD10" s="258" t="str">
        <f t="shared" si="25"/>
        <v/>
      </c>
      <c r="BE10" s="259" t="str">
        <f t="shared" si="13"/>
        <v/>
      </c>
      <c r="BF10" s="259" t="str">
        <f t="shared" si="26"/>
        <v/>
      </c>
      <c r="BG10" s="259" t="str">
        <f t="shared" si="27"/>
        <v/>
      </c>
      <c r="BH10" s="259" t="str">
        <f>IF($T10+$U10&gt;0, IF($Z10="○",0,MIN(AA10,VLOOKUP($T10+$U10,チーム保育加配加算!$C$3:$F$9,4,TRUE))),"")</f>
        <v/>
      </c>
      <c r="BI10" s="259" t="str">
        <f t="shared" si="28"/>
        <v/>
      </c>
      <c r="BJ10" s="259" t="str">
        <f t="shared" si="29"/>
        <v/>
      </c>
      <c r="BK10" s="259" t="str">
        <f t="shared" si="30"/>
        <v/>
      </c>
      <c r="BL10" s="259" t="str">
        <f t="shared" si="31"/>
        <v/>
      </c>
      <c r="BM10" s="259" t="str">
        <f t="shared" si="14"/>
        <v/>
      </c>
      <c r="BN10" s="259" t="str">
        <f t="shared" si="32"/>
        <v/>
      </c>
      <c r="BO10" s="259" t="str">
        <f t="shared" si="33"/>
        <v/>
      </c>
      <c r="BP10" s="353" t="str">
        <f t="shared" si="34"/>
        <v/>
      </c>
      <c r="BQ10" s="353" t="str">
        <f t="shared" si="35"/>
        <v/>
      </c>
      <c r="BR10" s="260" t="str">
        <f t="shared" si="36"/>
        <v/>
      </c>
      <c r="BS10" s="258" t="str">
        <f t="shared" si="15"/>
        <v/>
      </c>
      <c r="BT10" s="271" t="str">
        <f t="shared" si="37"/>
        <v/>
      </c>
      <c r="BU10" s="272" t="str">
        <f t="shared" si="38"/>
        <v/>
      </c>
      <c r="BV10" s="272" t="str">
        <f t="shared" si="39"/>
        <v/>
      </c>
      <c r="BW10" s="29"/>
      <c r="BX10" s="30"/>
      <c r="BY10" s="265" t="str">
        <f t="shared" si="16"/>
        <v/>
      </c>
      <c r="BZ10" s="266" t="str">
        <f t="shared" si="40"/>
        <v/>
      </c>
      <c r="CA10" s="265" t="str">
        <f t="shared" si="17"/>
        <v/>
      </c>
      <c r="CB10" s="265" t="str">
        <f t="shared" si="18"/>
        <v/>
      </c>
      <c r="CC10" s="265" t="str">
        <f t="shared" si="19"/>
        <v/>
      </c>
      <c r="CD10" s="267" t="str">
        <f>IF(  AND( $B10&lt;&gt;"",$BH10&gt;0),VLOOKUP($BH10,チーム保育加配加算!$I$3:$J$9,2,FALSE),"")</f>
        <v/>
      </c>
      <c r="CE10" s="266" t="str">
        <f t="shared" si="20"/>
        <v/>
      </c>
      <c r="CF10" s="265" t="str">
        <f t="shared" si="21"/>
        <v/>
      </c>
      <c r="CG10" s="268"/>
      <c r="CH10" s="270"/>
      <c r="CI10" s="269"/>
      <c r="CJ10" s="270" t="str">
        <f t="shared" si="22"/>
        <v/>
      </c>
      <c r="CK10" s="193"/>
      <c r="CL10" s="239"/>
      <c r="CM10" s="239"/>
      <c r="CN10" s="363"/>
      <c r="CO10" s="1"/>
      <c r="CP10" s="1"/>
      <c r="CQ10" s="36"/>
      <c r="CR10" s="37"/>
      <c r="CS10" s="37"/>
      <c r="CT10" s="37"/>
      <c r="CU10" s="37"/>
      <c r="CV10" s="37"/>
      <c r="CW10" s="37"/>
      <c r="CX10" s="37"/>
      <c r="CY10" s="29"/>
      <c r="CZ10" s="30"/>
      <c r="DA10"/>
      <c r="DB10" s="120"/>
      <c r="DC10" s="121"/>
      <c r="DD10" s="121"/>
      <c r="DE10" s="122"/>
    </row>
    <row r="11" spans="1:109" ht="19.5" customHeight="1">
      <c r="A11" s="158"/>
      <c r="B11" s="159"/>
      <c r="C11" s="160"/>
      <c r="D11" s="140"/>
      <c r="E11" s="141"/>
      <c r="F11" s="141"/>
      <c r="G11" s="161"/>
      <c r="H11" s="140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61"/>
      <c r="T11" s="200"/>
      <c r="U11" s="201"/>
      <c r="V11" s="201"/>
      <c r="W11" s="162"/>
      <c r="X11" s="163"/>
      <c r="Y11" s="163"/>
      <c r="Z11" s="139"/>
      <c r="AA11" s="234"/>
      <c r="AB11" s="270" t="str">
        <f t="shared" si="0"/>
        <v/>
      </c>
      <c r="AC11" s="139"/>
      <c r="AD11" s="139"/>
      <c r="AE11" s="139"/>
      <c r="AF11" s="139"/>
      <c r="AG11" s="139"/>
      <c r="AH11" s="361"/>
      <c r="AI11" s="139"/>
      <c r="AJ11" s="139"/>
      <c r="AK11" s="139"/>
      <c r="AL11" s="139"/>
      <c r="AM11" s="139"/>
      <c r="AN11" s="139"/>
      <c r="AO11" s="139"/>
      <c r="AP11" s="251" t="str">
        <f t="shared" si="41"/>
        <v/>
      </c>
      <c r="AQ11" s="252" t="str">
        <f t="shared" si="42"/>
        <v/>
      </c>
      <c r="AR11" s="252" t="str">
        <f t="shared" si="43"/>
        <v/>
      </c>
      <c r="AS11" s="252" t="str">
        <f t="shared" si="3"/>
        <v/>
      </c>
      <c r="AT11" s="252" t="str">
        <f t="shared" si="44"/>
        <v/>
      </c>
      <c r="AU11" s="253" t="str">
        <f t="shared" si="45"/>
        <v/>
      </c>
      <c r="AV11" s="254" t="str">
        <f t="shared" si="6"/>
        <v/>
      </c>
      <c r="AW11" s="255" t="str">
        <f t="shared" si="7"/>
        <v/>
      </c>
      <c r="AX11" s="255" t="str">
        <f t="shared" si="8"/>
        <v/>
      </c>
      <c r="AY11" s="255" t="str">
        <f t="shared" si="9"/>
        <v/>
      </c>
      <c r="AZ11" s="255" t="str">
        <f t="shared" si="10"/>
        <v/>
      </c>
      <c r="BA11" s="256" t="str">
        <f t="shared" si="11"/>
        <v/>
      </c>
      <c r="BB11" s="257" t="str">
        <f t="shared" si="24"/>
        <v/>
      </c>
      <c r="BC11" s="258" t="str">
        <f t="shared" si="12"/>
        <v/>
      </c>
      <c r="BD11" s="258" t="str">
        <f t="shared" si="25"/>
        <v/>
      </c>
      <c r="BE11" s="259" t="str">
        <f t="shared" si="13"/>
        <v/>
      </c>
      <c r="BF11" s="259" t="str">
        <f t="shared" si="26"/>
        <v/>
      </c>
      <c r="BG11" s="259" t="str">
        <f t="shared" si="27"/>
        <v/>
      </c>
      <c r="BH11" s="259" t="str">
        <f>IF($T11+$U11&gt;0, IF($Z11="○",0,MIN(AA11,VLOOKUP($T11+$U11,チーム保育加配加算!$C$3:$F$9,4,TRUE))),"")</f>
        <v/>
      </c>
      <c r="BI11" s="259" t="str">
        <f t="shared" si="28"/>
        <v/>
      </c>
      <c r="BJ11" s="259" t="str">
        <f t="shared" si="29"/>
        <v/>
      </c>
      <c r="BK11" s="259" t="str">
        <f t="shared" si="30"/>
        <v/>
      </c>
      <c r="BL11" s="259" t="str">
        <f t="shared" si="31"/>
        <v/>
      </c>
      <c r="BM11" s="259" t="str">
        <f t="shared" si="14"/>
        <v/>
      </c>
      <c r="BN11" s="259" t="str">
        <f t="shared" si="32"/>
        <v/>
      </c>
      <c r="BO11" s="259" t="str">
        <f t="shared" si="33"/>
        <v/>
      </c>
      <c r="BP11" s="353" t="str">
        <f t="shared" si="34"/>
        <v/>
      </c>
      <c r="BQ11" s="353" t="str">
        <f t="shared" si="35"/>
        <v/>
      </c>
      <c r="BR11" s="260" t="str">
        <f t="shared" si="36"/>
        <v/>
      </c>
      <c r="BS11" s="258" t="str">
        <f t="shared" si="15"/>
        <v/>
      </c>
      <c r="BT11" s="271" t="str">
        <f t="shared" si="37"/>
        <v/>
      </c>
      <c r="BU11" s="272" t="str">
        <f t="shared" si="38"/>
        <v/>
      </c>
      <c r="BV11" s="272" t="str">
        <f t="shared" si="39"/>
        <v/>
      </c>
      <c r="BW11" s="29"/>
      <c r="BX11" s="30"/>
      <c r="BY11" s="265" t="str">
        <f t="shared" si="16"/>
        <v/>
      </c>
      <c r="BZ11" s="266" t="str">
        <f t="shared" si="40"/>
        <v/>
      </c>
      <c r="CA11" s="265" t="str">
        <f t="shared" si="17"/>
        <v/>
      </c>
      <c r="CB11" s="265" t="str">
        <f t="shared" si="18"/>
        <v/>
      </c>
      <c r="CC11" s="265" t="str">
        <f t="shared" si="19"/>
        <v/>
      </c>
      <c r="CD11" s="267" t="str">
        <f>IF(  AND( $B11&lt;&gt;"",$BH11&gt;0),VLOOKUP($BH11,チーム保育加配加算!$I$3:$J$9,2,FALSE),"")</f>
        <v/>
      </c>
      <c r="CE11" s="266" t="str">
        <f t="shared" si="20"/>
        <v/>
      </c>
      <c r="CF11" s="265" t="str">
        <f t="shared" si="21"/>
        <v/>
      </c>
      <c r="CG11" s="268"/>
      <c r="CH11" s="270"/>
      <c r="CI11" s="269"/>
      <c r="CJ11" s="270" t="str">
        <f t="shared" si="22"/>
        <v/>
      </c>
      <c r="CK11" s="194"/>
      <c r="CL11" s="239"/>
      <c r="CM11" s="239"/>
      <c r="CN11" s="363"/>
      <c r="CO11" s="1"/>
      <c r="CP11" s="1"/>
      <c r="CQ11" s="36"/>
      <c r="CR11" s="37"/>
      <c r="CS11" s="37"/>
      <c r="CT11" s="37"/>
      <c r="CU11" s="37"/>
      <c r="CV11" s="37"/>
      <c r="CW11" s="37"/>
      <c r="CX11" s="37"/>
      <c r="CY11" s="29"/>
      <c r="CZ11" s="30"/>
      <c r="DA11"/>
      <c r="DB11" s="120"/>
      <c r="DC11" s="121"/>
      <c r="DD11" s="121"/>
      <c r="DE11" s="122"/>
    </row>
    <row r="12" spans="1:109" ht="19.5" customHeight="1">
      <c r="A12" s="158"/>
      <c r="B12" s="159"/>
      <c r="C12" s="160"/>
      <c r="D12" s="140"/>
      <c r="E12" s="141"/>
      <c r="F12" s="141"/>
      <c r="G12" s="161"/>
      <c r="H12" s="140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61"/>
      <c r="T12" s="198"/>
      <c r="U12" s="199"/>
      <c r="V12" s="199"/>
      <c r="W12" s="162"/>
      <c r="X12" s="163"/>
      <c r="Y12" s="163"/>
      <c r="Z12" s="139"/>
      <c r="AA12" s="234"/>
      <c r="AB12" s="270" t="str">
        <f t="shared" si="0"/>
        <v/>
      </c>
      <c r="AC12" s="139"/>
      <c r="AD12" s="139"/>
      <c r="AE12" s="139"/>
      <c r="AF12" s="139"/>
      <c r="AG12" s="139"/>
      <c r="AH12" s="361"/>
      <c r="AI12" s="139"/>
      <c r="AJ12" s="139"/>
      <c r="AK12" s="139"/>
      <c r="AL12" s="139"/>
      <c r="AM12" s="139"/>
      <c r="AN12" s="139"/>
      <c r="AO12" s="139"/>
      <c r="AP12" s="251" t="str">
        <f t="shared" si="41"/>
        <v/>
      </c>
      <c r="AQ12" s="252" t="str">
        <f t="shared" si="42"/>
        <v/>
      </c>
      <c r="AR12" s="252" t="str">
        <f t="shared" si="43"/>
        <v/>
      </c>
      <c r="AS12" s="252" t="str">
        <f t="shared" si="3"/>
        <v/>
      </c>
      <c r="AT12" s="252" t="str">
        <f t="shared" si="44"/>
        <v/>
      </c>
      <c r="AU12" s="253" t="str">
        <f t="shared" si="45"/>
        <v/>
      </c>
      <c r="AV12" s="254" t="str">
        <f t="shared" si="6"/>
        <v/>
      </c>
      <c r="AW12" s="255" t="str">
        <f t="shared" si="7"/>
        <v/>
      </c>
      <c r="AX12" s="255" t="str">
        <f t="shared" si="8"/>
        <v/>
      </c>
      <c r="AY12" s="255" t="str">
        <f t="shared" si="9"/>
        <v/>
      </c>
      <c r="AZ12" s="255" t="str">
        <f t="shared" si="10"/>
        <v/>
      </c>
      <c r="BA12" s="256" t="str">
        <f t="shared" si="11"/>
        <v/>
      </c>
      <c r="BB12" s="257" t="str">
        <f t="shared" si="24"/>
        <v/>
      </c>
      <c r="BC12" s="258" t="str">
        <f t="shared" si="12"/>
        <v/>
      </c>
      <c r="BD12" s="258" t="str">
        <f t="shared" si="25"/>
        <v/>
      </c>
      <c r="BE12" s="259" t="str">
        <f t="shared" si="13"/>
        <v/>
      </c>
      <c r="BF12" s="259" t="str">
        <f t="shared" si="26"/>
        <v/>
      </c>
      <c r="BG12" s="259" t="str">
        <f t="shared" si="27"/>
        <v/>
      </c>
      <c r="BH12" s="259" t="str">
        <f>IF($T12+$U12&gt;0, IF($Z12="○",0,MIN(AA12,VLOOKUP($T12+$U12,チーム保育加配加算!$C$3:$F$9,4,TRUE))),"")</f>
        <v/>
      </c>
      <c r="BI12" s="259" t="str">
        <f t="shared" si="28"/>
        <v/>
      </c>
      <c r="BJ12" s="259" t="str">
        <f t="shared" si="29"/>
        <v/>
      </c>
      <c r="BK12" s="259" t="str">
        <f t="shared" si="30"/>
        <v/>
      </c>
      <c r="BL12" s="259" t="str">
        <f t="shared" si="31"/>
        <v/>
      </c>
      <c r="BM12" s="259" t="str">
        <f t="shared" si="14"/>
        <v/>
      </c>
      <c r="BN12" s="259" t="str">
        <f t="shared" si="32"/>
        <v/>
      </c>
      <c r="BO12" s="259" t="str">
        <f t="shared" si="33"/>
        <v/>
      </c>
      <c r="BP12" s="353" t="str">
        <f t="shared" si="34"/>
        <v/>
      </c>
      <c r="BQ12" s="353" t="str">
        <f t="shared" si="35"/>
        <v/>
      </c>
      <c r="BR12" s="260" t="str">
        <f t="shared" si="36"/>
        <v/>
      </c>
      <c r="BS12" s="258" t="str">
        <f t="shared" si="15"/>
        <v/>
      </c>
      <c r="BT12" s="271" t="str">
        <f t="shared" si="37"/>
        <v/>
      </c>
      <c r="BU12" s="272" t="str">
        <f t="shared" si="38"/>
        <v/>
      </c>
      <c r="BV12" s="272" t="str">
        <f t="shared" si="39"/>
        <v/>
      </c>
      <c r="BW12" s="29"/>
      <c r="BX12" s="30"/>
      <c r="BY12" s="265" t="str">
        <f t="shared" si="16"/>
        <v/>
      </c>
      <c r="BZ12" s="266" t="str">
        <f t="shared" si="40"/>
        <v/>
      </c>
      <c r="CA12" s="265" t="str">
        <f t="shared" si="17"/>
        <v/>
      </c>
      <c r="CB12" s="265" t="str">
        <f t="shared" si="18"/>
        <v/>
      </c>
      <c r="CC12" s="265" t="str">
        <f t="shared" si="19"/>
        <v/>
      </c>
      <c r="CD12" s="267" t="str">
        <f>IF(  AND( $B12&lt;&gt;"",$BH12&gt;0),VLOOKUP($BH12,チーム保育加配加算!$I$3:$J$9,2,FALSE),"")</f>
        <v/>
      </c>
      <c r="CE12" s="266" t="str">
        <f t="shared" si="20"/>
        <v/>
      </c>
      <c r="CF12" s="265" t="str">
        <f t="shared" si="21"/>
        <v/>
      </c>
      <c r="CG12" s="268"/>
      <c r="CH12" s="270"/>
      <c r="CI12" s="269"/>
      <c r="CJ12" s="270" t="str">
        <f t="shared" si="22"/>
        <v/>
      </c>
      <c r="CK12" s="193"/>
      <c r="CL12" s="239"/>
      <c r="CM12" s="239"/>
      <c r="CN12" s="363"/>
      <c r="CO12" s="1"/>
      <c r="CP12" s="1"/>
      <c r="CQ12" s="36"/>
      <c r="CR12" s="37"/>
      <c r="CS12" s="37"/>
      <c r="CT12" s="37"/>
      <c r="CU12" s="37"/>
      <c r="CV12" s="37"/>
      <c r="CW12" s="37"/>
      <c r="CX12" s="37"/>
      <c r="CY12" s="29"/>
      <c r="CZ12" s="30"/>
      <c r="DA12"/>
      <c r="DB12" s="120"/>
      <c r="DC12" s="121"/>
      <c r="DD12" s="121"/>
      <c r="DE12" s="122"/>
    </row>
    <row r="13" spans="1:109" ht="19.5" customHeight="1" thickBot="1">
      <c r="A13" s="180"/>
      <c r="B13" s="181"/>
      <c r="C13" s="182"/>
      <c r="D13" s="155"/>
      <c r="E13" s="156"/>
      <c r="F13" s="156"/>
      <c r="G13" s="183"/>
      <c r="H13" s="155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83"/>
      <c r="T13" s="206"/>
      <c r="U13" s="207"/>
      <c r="V13" s="207"/>
      <c r="W13" s="184"/>
      <c r="X13" s="153"/>
      <c r="Y13" s="153"/>
      <c r="Z13" s="154"/>
      <c r="AA13" s="237"/>
      <c r="AB13" s="333" t="str">
        <f t="shared" si="0"/>
        <v/>
      </c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318" t="str">
        <f t="shared" si="41"/>
        <v/>
      </c>
      <c r="AQ13" s="319" t="str">
        <f t="shared" si="42"/>
        <v/>
      </c>
      <c r="AR13" s="319" t="str">
        <f t="shared" si="43"/>
        <v/>
      </c>
      <c r="AS13" s="319" t="str">
        <f t="shared" si="3"/>
        <v/>
      </c>
      <c r="AT13" s="319" t="str">
        <f t="shared" si="44"/>
        <v/>
      </c>
      <c r="AU13" s="320" t="str">
        <f t="shared" si="45"/>
        <v/>
      </c>
      <c r="AV13" s="321" t="str">
        <f t="shared" si="6"/>
        <v/>
      </c>
      <c r="AW13" s="322" t="str">
        <f t="shared" si="7"/>
        <v/>
      </c>
      <c r="AX13" s="322" t="str">
        <f t="shared" si="8"/>
        <v/>
      </c>
      <c r="AY13" s="322" t="str">
        <f t="shared" si="9"/>
        <v/>
      </c>
      <c r="AZ13" s="322" t="str">
        <f t="shared" si="10"/>
        <v/>
      </c>
      <c r="BA13" s="323" t="str">
        <f t="shared" si="11"/>
        <v/>
      </c>
      <c r="BB13" s="324" t="str">
        <f t="shared" si="24"/>
        <v/>
      </c>
      <c r="BC13" s="325" t="str">
        <f t="shared" si="12"/>
        <v/>
      </c>
      <c r="BD13" s="325" t="str">
        <f t="shared" si="25"/>
        <v/>
      </c>
      <c r="BE13" s="326" t="str">
        <f t="shared" si="13"/>
        <v/>
      </c>
      <c r="BF13" s="326" t="str">
        <f t="shared" si="26"/>
        <v/>
      </c>
      <c r="BG13" s="326" t="str">
        <f t="shared" si="27"/>
        <v/>
      </c>
      <c r="BH13" s="326" t="str">
        <f>IF($T13+$U13&gt;0, IF($Z13="○",0,MIN(AA13,VLOOKUP($T13+$U13,チーム保育加配加算!$C$3:$F$9,4,TRUE))),"")</f>
        <v/>
      </c>
      <c r="BI13" s="326" t="str">
        <f t="shared" si="28"/>
        <v/>
      </c>
      <c r="BJ13" s="326" t="str">
        <f t="shared" si="29"/>
        <v/>
      </c>
      <c r="BK13" s="326" t="str">
        <f t="shared" si="30"/>
        <v/>
      </c>
      <c r="BL13" s="326" t="str">
        <f t="shared" si="31"/>
        <v/>
      </c>
      <c r="BM13" s="326" t="str">
        <f t="shared" si="14"/>
        <v/>
      </c>
      <c r="BN13" s="326" t="str">
        <f t="shared" si="32"/>
        <v/>
      </c>
      <c r="BO13" s="326" t="str">
        <f t="shared" si="33"/>
        <v/>
      </c>
      <c r="BP13" s="357" t="str">
        <f t="shared" si="34"/>
        <v/>
      </c>
      <c r="BQ13" s="357" t="str">
        <f t="shared" si="35"/>
        <v/>
      </c>
      <c r="BR13" s="327" t="str">
        <f t="shared" si="36"/>
        <v/>
      </c>
      <c r="BS13" s="325" t="str">
        <f t="shared" si="15"/>
        <v/>
      </c>
      <c r="BT13" s="328" t="str">
        <f t="shared" si="37"/>
        <v/>
      </c>
      <c r="BU13" s="329" t="str">
        <f t="shared" si="38"/>
        <v/>
      </c>
      <c r="BV13" s="329" t="str">
        <f t="shared" si="39"/>
        <v/>
      </c>
      <c r="BW13" s="33"/>
      <c r="BX13" s="34"/>
      <c r="BY13" s="330" t="str">
        <f t="shared" si="16"/>
        <v/>
      </c>
      <c r="BZ13" s="330" t="str">
        <f t="shared" si="40"/>
        <v/>
      </c>
      <c r="CA13" s="330" t="str">
        <f t="shared" si="17"/>
        <v/>
      </c>
      <c r="CB13" s="330" t="str">
        <f t="shared" si="18"/>
        <v/>
      </c>
      <c r="CC13" s="330" t="str">
        <f t="shared" si="19"/>
        <v/>
      </c>
      <c r="CD13" s="331" t="str">
        <f>IF(  AND( $B13&lt;&gt;"",$BH13&gt;0),VLOOKUP($BH13,チーム保育加配加算!$I$3:$J$9,2,FALSE),"")</f>
        <v/>
      </c>
      <c r="CE13" s="330" t="str">
        <f t="shared" si="20"/>
        <v/>
      </c>
      <c r="CF13" s="330" t="str">
        <f t="shared" si="21"/>
        <v/>
      </c>
      <c r="CG13" s="332"/>
      <c r="CH13" s="333"/>
      <c r="CI13" s="333"/>
      <c r="CJ13" s="333" t="str">
        <f t="shared" si="22"/>
        <v/>
      </c>
      <c r="CK13" s="197"/>
      <c r="CL13" s="370"/>
      <c r="CM13" s="370"/>
      <c r="CN13" s="371"/>
      <c r="CO13" s="1"/>
      <c r="CP13" s="1"/>
      <c r="CQ13" s="39"/>
      <c r="CR13" s="40"/>
      <c r="CS13" s="40"/>
      <c r="CT13" s="40"/>
      <c r="CU13" s="40"/>
      <c r="CV13" s="40"/>
      <c r="CW13" s="40"/>
      <c r="CX13" s="40"/>
      <c r="CY13" s="33"/>
      <c r="CZ13" s="34"/>
      <c r="DA13"/>
      <c r="DB13" s="132"/>
      <c r="DC13" s="133"/>
      <c r="DD13" s="133"/>
      <c r="DE13" s="134"/>
    </row>
    <row r="14" spans="1:109" ht="19.5" customHeight="1">
      <c r="A14" s="185"/>
      <c r="B14" s="186"/>
      <c r="C14" s="187"/>
      <c r="D14" s="188"/>
      <c r="E14" s="189"/>
      <c r="F14" s="189"/>
      <c r="G14" s="190"/>
      <c r="H14" s="188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90"/>
      <c r="T14" s="204"/>
      <c r="U14" s="205"/>
      <c r="V14" s="205"/>
      <c r="W14" s="191"/>
      <c r="X14" s="192"/>
      <c r="Y14" s="192"/>
      <c r="Z14" s="157"/>
      <c r="AA14" s="238"/>
      <c r="AB14" s="317" t="str">
        <f t="shared" si="0"/>
        <v/>
      </c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302" t="str">
        <f t="shared" si="41"/>
        <v/>
      </c>
      <c r="AQ14" s="303" t="str">
        <f t="shared" si="42"/>
        <v/>
      </c>
      <c r="AR14" s="303" t="str">
        <f t="shared" si="43"/>
        <v/>
      </c>
      <c r="AS14" s="303" t="str">
        <f t="shared" si="3"/>
        <v/>
      </c>
      <c r="AT14" s="303" t="str">
        <f t="shared" si="44"/>
        <v/>
      </c>
      <c r="AU14" s="304" t="str">
        <f t="shared" si="45"/>
        <v/>
      </c>
      <c r="AV14" s="305" t="str">
        <f t="shared" si="6"/>
        <v/>
      </c>
      <c r="AW14" s="306" t="str">
        <f t="shared" si="7"/>
        <v/>
      </c>
      <c r="AX14" s="306" t="str">
        <f t="shared" si="8"/>
        <v/>
      </c>
      <c r="AY14" s="306" t="str">
        <f t="shared" si="9"/>
        <v/>
      </c>
      <c r="AZ14" s="306" t="str">
        <f t="shared" si="10"/>
        <v/>
      </c>
      <c r="BA14" s="307" t="str">
        <f t="shared" si="11"/>
        <v/>
      </c>
      <c r="BB14" s="334" t="str">
        <f t="shared" si="24"/>
        <v/>
      </c>
      <c r="BC14" s="335" t="str">
        <f t="shared" si="12"/>
        <v/>
      </c>
      <c r="BD14" s="335" t="str">
        <f t="shared" si="25"/>
        <v/>
      </c>
      <c r="BE14" s="336" t="str">
        <f t="shared" si="13"/>
        <v/>
      </c>
      <c r="BF14" s="336" t="str">
        <f t="shared" si="26"/>
        <v/>
      </c>
      <c r="BG14" s="336" t="str">
        <f t="shared" si="27"/>
        <v/>
      </c>
      <c r="BH14" s="336" t="str">
        <f>IF($T14+$U14&gt;0, IF($Z14="○",0,MIN(AA14,VLOOKUP($T14+$U14,チーム保育加配加算!$C$3:$F$9,4,TRUE))),"")</f>
        <v/>
      </c>
      <c r="BI14" s="336" t="str">
        <f t="shared" si="28"/>
        <v/>
      </c>
      <c r="BJ14" s="336" t="str">
        <f t="shared" si="29"/>
        <v/>
      </c>
      <c r="BK14" s="336" t="str">
        <f t="shared" si="30"/>
        <v/>
      </c>
      <c r="BL14" s="336" t="str">
        <f t="shared" si="31"/>
        <v/>
      </c>
      <c r="BM14" s="336" t="str">
        <f t="shared" si="14"/>
        <v/>
      </c>
      <c r="BN14" s="336" t="str">
        <f t="shared" si="32"/>
        <v/>
      </c>
      <c r="BO14" s="336" t="str">
        <f t="shared" si="33"/>
        <v/>
      </c>
      <c r="BP14" s="358" t="str">
        <f t="shared" si="34"/>
        <v/>
      </c>
      <c r="BQ14" s="358" t="str">
        <f t="shared" si="35"/>
        <v/>
      </c>
      <c r="BR14" s="337" t="str">
        <f t="shared" si="36"/>
        <v/>
      </c>
      <c r="BS14" s="335" t="str">
        <f t="shared" si="15"/>
        <v/>
      </c>
      <c r="BT14" s="338" t="str">
        <f t="shared" si="37"/>
        <v/>
      </c>
      <c r="BU14" s="339" t="str">
        <f t="shared" si="38"/>
        <v/>
      </c>
      <c r="BV14" s="339" t="str">
        <f t="shared" si="39"/>
        <v/>
      </c>
      <c r="BW14" s="43"/>
      <c r="BX14" s="44"/>
      <c r="BY14" s="314" t="str">
        <f t="shared" si="16"/>
        <v/>
      </c>
      <c r="BZ14" s="314" t="str">
        <f t="shared" si="40"/>
        <v/>
      </c>
      <c r="CA14" s="314" t="str">
        <f t="shared" si="17"/>
        <v/>
      </c>
      <c r="CB14" s="314" t="str">
        <f t="shared" si="18"/>
        <v/>
      </c>
      <c r="CC14" s="314" t="str">
        <f t="shared" si="19"/>
        <v/>
      </c>
      <c r="CD14" s="315" t="str">
        <f>IF(  AND( $B14&lt;&gt;"",$BH14&gt;0),VLOOKUP($BH14,チーム保育加配加算!$I$3:$J$9,2,FALSE),"")</f>
        <v/>
      </c>
      <c r="CE14" s="314" t="str">
        <f t="shared" si="20"/>
        <v/>
      </c>
      <c r="CF14" s="314" t="str">
        <f t="shared" si="21"/>
        <v/>
      </c>
      <c r="CG14" s="316"/>
      <c r="CH14" s="317"/>
      <c r="CI14" s="317"/>
      <c r="CJ14" s="317" t="str">
        <f t="shared" si="22"/>
        <v/>
      </c>
      <c r="CK14" s="196"/>
      <c r="CL14" s="368"/>
      <c r="CM14" s="368"/>
      <c r="CN14" s="369"/>
      <c r="CO14" s="1"/>
      <c r="CP14" s="1"/>
      <c r="CQ14" s="52"/>
      <c r="CR14" s="53"/>
      <c r="CS14" s="53"/>
      <c r="CT14" s="53"/>
      <c r="CU14" s="53"/>
      <c r="CV14" s="53"/>
      <c r="CW14" s="53"/>
      <c r="CX14" s="53"/>
      <c r="CY14" s="43"/>
      <c r="CZ14" s="44"/>
      <c r="DA14"/>
      <c r="DB14" s="135"/>
      <c r="DC14" s="136"/>
      <c r="DD14" s="136"/>
      <c r="DE14" s="137"/>
    </row>
    <row r="15" spans="1:109" ht="19.5" customHeight="1">
      <c r="A15" s="158"/>
      <c r="B15" s="159"/>
      <c r="C15" s="160"/>
      <c r="D15" s="140"/>
      <c r="E15" s="141"/>
      <c r="F15" s="141"/>
      <c r="G15" s="161"/>
      <c r="H15" s="140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61"/>
      <c r="T15" s="198"/>
      <c r="U15" s="199"/>
      <c r="V15" s="199"/>
      <c r="W15" s="162"/>
      <c r="X15" s="163"/>
      <c r="Y15" s="163"/>
      <c r="Z15" s="139"/>
      <c r="AA15" s="234"/>
      <c r="AB15" s="270" t="str">
        <f t="shared" si="0"/>
        <v/>
      </c>
      <c r="AC15" s="139"/>
      <c r="AD15" s="139"/>
      <c r="AE15" s="139"/>
      <c r="AF15" s="139"/>
      <c r="AG15" s="139"/>
      <c r="AH15" s="361"/>
      <c r="AI15" s="139"/>
      <c r="AJ15" s="139"/>
      <c r="AK15" s="139"/>
      <c r="AL15" s="139"/>
      <c r="AM15" s="139"/>
      <c r="AN15" s="139"/>
      <c r="AO15" s="139"/>
      <c r="AP15" s="251" t="str">
        <f t="shared" si="41"/>
        <v/>
      </c>
      <c r="AQ15" s="252" t="str">
        <f t="shared" si="42"/>
        <v/>
      </c>
      <c r="AR15" s="252" t="str">
        <f t="shared" si="43"/>
        <v/>
      </c>
      <c r="AS15" s="252" t="str">
        <f t="shared" si="3"/>
        <v/>
      </c>
      <c r="AT15" s="252" t="str">
        <f t="shared" si="44"/>
        <v/>
      </c>
      <c r="AU15" s="253" t="str">
        <f t="shared" si="45"/>
        <v/>
      </c>
      <c r="AV15" s="254" t="str">
        <f t="shared" si="6"/>
        <v/>
      </c>
      <c r="AW15" s="255" t="str">
        <f t="shared" si="7"/>
        <v/>
      </c>
      <c r="AX15" s="255" t="str">
        <f t="shared" si="8"/>
        <v/>
      </c>
      <c r="AY15" s="255" t="str">
        <f t="shared" si="9"/>
        <v/>
      </c>
      <c r="AZ15" s="255" t="str">
        <f t="shared" si="10"/>
        <v/>
      </c>
      <c r="BA15" s="256" t="str">
        <f t="shared" si="11"/>
        <v/>
      </c>
      <c r="BB15" s="257" t="str">
        <f t="shared" si="24"/>
        <v/>
      </c>
      <c r="BC15" s="258" t="str">
        <f t="shared" si="12"/>
        <v/>
      </c>
      <c r="BD15" s="258" t="str">
        <f t="shared" si="25"/>
        <v/>
      </c>
      <c r="BE15" s="259" t="str">
        <f t="shared" si="13"/>
        <v/>
      </c>
      <c r="BF15" s="259" t="str">
        <f t="shared" si="26"/>
        <v/>
      </c>
      <c r="BG15" s="259" t="str">
        <f t="shared" si="27"/>
        <v/>
      </c>
      <c r="BH15" s="259" t="str">
        <f>IF($T15+$U15&gt;0, IF($Z15="○",0,MIN(AA15,VLOOKUP($T15+$U15,チーム保育加配加算!$C$3:$F$9,4,TRUE))),"")</f>
        <v/>
      </c>
      <c r="BI15" s="259" t="str">
        <f t="shared" si="28"/>
        <v/>
      </c>
      <c r="BJ15" s="259" t="str">
        <f t="shared" si="29"/>
        <v/>
      </c>
      <c r="BK15" s="259" t="str">
        <f t="shared" si="30"/>
        <v/>
      </c>
      <c r="BL15" s="259" t="str">
        <f t="shared" si="31"/>
        <v/>
      </c>
      <c r="BM15" s="259" t="str">
        <f t="shared" si="14"/>
        <v/>
      </c>
      <c r="BN15" s="259" t="str">
        <f t="shared" si="32"/>
        <v/>
      </c>
      <c r="BO15" s="259" t="str">
        <f t="shared" si="33"/>
        <v/>
      </c>
      <c r="BP15" s="353" t="str">
        <f t="shared" si="34"/>
        <v/>
      </c>
      <c r="BQ15" s="353" t="str">
        <f t="shared" si="35"/>
        <v/>
      </c>
      <c r="BR15" s="260" t="str">
        <f t="shared" si="36"/>
        <v/>
      </c>
      <c r="BS15" s="258" t="str">
        <f t="shared" si="15"/>
        <v/>
      </c>
      <c r="BT15" s="271" t="str">
        <f t="shared" si="37"/>
        <v/>
      </c>
      <c r="BU15" s="272" t="str">
        <f t="shared" si="38"/>
        <v/>
      </c>
      <c r="BV15" s="272" t="str">
        <f t="shared" si="39"/>
        <v/>
      </c>
      <c r="BW15" s="29"/>
      <c r="BX15" s="30"/>
      <c r="BY15" s="265" t="str">
        <f t="shared" si="16"/>
        <v/>
      </c>
      <c r="BZ15" s="266" t="str">
        <f t="shared" si="40"/>
        <v/>
      </c>
      <c r="CA15" s="265" t="str">
        <f t="shared" si="17"/>
        <v/>
      </c>
      <c r="CB15" s="265" t="str">
        <f t="shared" si="18"/>
        <v/>
      </c>
      <c r="CC15" s="265" t="str">
        <f t="shared" si="19"/>
        <v/>
      </c>
      <c r="CD15" s="267" t="str">
        <f>IF(  AND( $B15&lt;&gt;"",$BH15&gt;0),VLOOKUP($BH15,チーム保育加配加算!$I$3:$J$9,2,FALSE),"")</f>
        <v/>
      </c>
      <c r="CE15" s="266" t="str">
        <f t="shared" si="20"/>
        <v/>
      </c>
      <c r="CF15" s="265" t="str">
        <f t="shared" si="21"/>
        <v/>
      </c>
      <c r="CG15" s="268"/>
      <c r="CH15" s="270"/>
      <c r="CI15" s="269"/>
      <c r="CJ15" s="270" t="str">
        <f t="shared" si="22"/>
        <v/>
      </c>
      <c r="CK15" s="193"/>
      <c r="CL15" s="239"/>
      <c r="CM15" s="239"/>
      <c r="CN15" s="363"/>
      <c r="CO15" s="1"/>
      <c r="CP15" s="1"/>
      <c r="CQ15" s="36"/>
      <c r="CR15" s="37"/>
      <c r="CS15" s="37"/>
      <c r="CT15" s="37"/>
      <c r="CU15" s="37"/>
      <c r="CV15" s="37"/>
      <c r="CW15" s="37"/>
      <c r="CX15" s="37"/>
      <c r="CY15" s="29"/>
      <c r="CZ15" s="30"/>
      <c r="DA15"/>
      <c r="DB15" s="120"/>
      <c r="DC15" s="121"/>
      <c r="DD15" s="121"/>
      <c r="DE15" s="122"/>
    </row>
    <row r="16" spans="1:109" ht="19.5" customHeight="1">
      <c r="A16" s="158"/>
      <c r="B16" s="159"/>
      <c r="C16" s="160"/>
      <c r="D16" s="140"/>
      <c r="E16" s="141"/>
      <c r="F16" s="141"/>
      <c r="G16" s="161"/>
      <c r="H16" s="140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61"/>
      <c r="T16" s="198"/>
      <c r="U16" s="199"/>
      <c r="V16" s="199"/>
      <c r="W16" s="162"/>
      <c r="X16" s="163"/>
      <c r="Y16" s="163"/>
      <c r="Z16" s="139"/>
      <c r="AA16" s="234"/>
      <c r="AB16" s="270" t="str">
        <f t="shared" si="0"/>
        <v/>
      </c>
      <c r="AC16" s="139"/>
      <c r="AD16" s="139"/>
      <c r="AE16" s="139"/>
      <c r="AF16" s="139"/>
      <c r="AG16" s="139"/>
      <c r="AH16" s="361"/>
      <c r="AI16" s="139"/>
      <c r="AJ16" s="139"/>
      <c r="AK16" s="139"/>
      <c r="AL16" s="139"/>
      <c r="AM16" s="139"/>
      <c r="AN16" s="139"/>
      <c r="AO16" s="139"/>
      <c r="AP16" s="251" t="str">
        <f t="shared" si="41"/>
        <v/>
      </c>
      <c r="AQ16" s="252" t="str">
        <f t="shared" si="42"/>
        <v/>
      </c>
      <c r="AR16" s="252" t="str">
        <f t="shared" si="43"/>
        <v/>
      </c>
      <c r="AS16" s="252" t="str">
        <f t="shared" si="3"/>
        <v/>
      </c>
      <c r="AT16" s="252" t="str">
        <f t="shared" si="44"/>
        <v/>
      </c>
      <c r="AU16" s="253" t="str">
        <f t="shared" si="45"/>
        <v/>
      </c>
      <c r="AV16" s="254" t="str">
        <f t="shared" si="6"/>
        <v/>
      </c>
      <c r="AW16" s="255" t="str">
        <f t="shared" si="7"/>
        <v/>
      </c>
      <c r="AX16" s="255" t="str">
        <f t="shared" si="8"/>
        <v/>
      </c>
      <c r="AY16" s="255" t="str">
        <f t="shared" si="9"/>
        <v/>
      </c>
      <c r="AZ16" s="255" t="str">
        <f t="shared" si="10"/>
        <v/>
      </c>
      <c r="BA16" s="256" t="str">
        <f t="shared" si="11"/>
        <v/>
      </c>
      <c r="BB16" s="257" t="str">
        <f t="shared" si="24"/>
        <v/>
      </c>
      <c r="BC16" s="258" t="str">
        <f t="shared" si="12"/>
        <v/>
      </c>
      <c r="BD16" s="258" t="str">
        <f t="shared" si="25"/>
        <v/>
      </c>
      <c r="BE16" s="259" t="str">
        <f t="shared" si="13"/>
        <v/>
      </c>
      <c r="BF16" s="259" t="str">
        <f t="shared" si="26"/>
        <v/>
      </c>
      <c r="BG16" s="259" t="str">
        <f t="shared" si="27"/>
        <v/>
      </c>
      <c r="BH16" s="259" t="str">
        <f>IF($T16+$U16&gt;0, IF($Z16="○",0,MIN(AA16,VLOOKUP($T16+$U16,チーム保育加配加算!$C$3:$F$9,4,TRUE))),"")</f>
        <v/>
      </c>
      <c r="BI16" s="259" t="str">
        <f t="shared" si="28"/>
        <v/>
      </c>
      <c r="BJ16" s="259" t="str">
        <f t="shared" si="29"/>
        <v/>
      </c>
      <c r="BK16" s="259" t="str">
        <f t="shared" si="30"/>
        <v/>
      </c>
      <c r="BL16" s="259" t="str">
        <f t="shared" si="31"/>
        <v/>
      </c>
      <c r="BM16" s="259" t="str">
        <f t="shared" si="14"/>
        <v/>
      </c>
      <c r="BN16" s="259" t="str">
        <f t="shared" si="32"/>
        <v/>
      </c>
      <c r="BO16" s="259" t="str">
        <f t="shared" si="33"/>
        <v/>
      </c>
      <c r="BP16" s="353" t="str">
        <f t="shared" si="34"/>
        <v/>
      </c>
      <c r="BQ16" s="353" t="str">
        <f t="shared" si="35"/>
        <v/>
      </c>
      <c r="BR16" s="260" t="str">
        <f t="shared" si="36"/>
        <v/>
      </c>
      <c r="BS16" s="258" t="str">
        <f t="shared" si="15"/>
        <v/>
      </c>
      <c r="BT16" s="271" t="str">
        <f t="shared" si="37"/>
        <v/>
      </c>
      <c r="BU16" s="272" t="str">
        <f t="shared" si="38"/>
        <v/>
      </c>
      <c r="BV16" s="272" t="str">
        <f t="shared" si="39"/>
        <v/>
      </c>
      <c r="BW16" s="29"/>
      <c r="BX16" s="30"/>
      <c r="BY16" s="265" t="str">
        <f t="shared" si="16"/>
        <v/>
      </c>
      <c r="BZ16" s="266" t="str">
        <f t="shared" si="40"/>
        <v/>
      </c>
      <c r="CA16" s="265" t="str">
        <f t="shared" si="17"/>
        <v/>
      </c>
      <c r="CB16" s="265" t="str">
        <f t="shared" si="18"/>
        <v/>
      </c>
      <c r="CC16" s="265" t="str">
        <f t="shared" si="19"/>
        <v/>
      </c>
      <c r="CD16" s="267" t="str">
        <f>IF(  AND( $B16&lt;&gt;"",$BH16&gt;0),VLOOKUP($BH16,チーム保育加配加算!$I$3:$J$9,2,FALSE),"")</f>
        <v/>
      </c>
      <c r="CE16" s="266" t="str">
        <f t="shared" si="20"/>
        <v/>
      </c>
      <c r="CF16" s="265" t="str">
        <f t="shared" si="21"/>
        <v/>
      </c>
      <c r="CG16" s="268"/>
      <c r="CH16" s="270"/>
      <c r="CI16" s="269"/>
      <c r="CJ16" s="270" t="str">
        <f t="shared" si="22"/>
        <v/>
      </c>
      <c r="CK16" s="193"/>
      <c r="CL16" s="239"/>
      <c r="CM16" s="239"/>
      <c r="CN16" s="363"/>
      <c r="CO16" s="1"/>
      <c r="CP16" s="1"/>
      <c r="CQ16" s="36"/>
      <c r="CR16" s="37"/>
      <c r="CS16" s="37"/>
      <c r="CT16" s="37"/>
      <c r="CU16" s="37"/>
      <c r="CV16" s="37"/>
      <c r="CW16" s="37"/>
      <c r="CX16" s="37"/>
      <c r="CY16" s="29"/>
      <c r="CZ16" s="30"/>
      <c r="DA16"/>
      <c r="DB16" s="120"/>
      <c r="DC16" s="121"/>
      <c r="DD16" s="121"/>
      <c r="DE16" s="122"/>
    </row>
    <row r="17" spans="1:109" ht="19.5" customHeight="1">
      <c r="A17" s="158"/>
      <c r="B17" s="159"/>
      <c r="C17" s="160"/>
      <c r="D17" s="140"/>
      <c r="E17" s="141"/>
      <c r="F17" s="141"/>
      <c r="G17" s="161"/>
      <c r="H17" s="140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61"/>
      <c r="T17" s="200"/>
      <c r="U17" s="201"/>
      <c r="V17" s="201"/>
      <c r="W17" s="162"/>
      <c r="X17" s="163"/>
      <c r="Y17" s="163"/>
      <c r="Z17" s="139"/>
      <c r="AA17" s="234"/>
      <c r="AB17" s="270" t="str">
        <f t="shared" si="0"/>
        <v/>
      </c>
      <c r="AC17" s="139"/>
      <c r="AD17" s="139"/>
      <c r="AE17" s="139"/>
      <c r="AF17" s="139"/>
      <c r="AG17" s="139"/>
      <c r="AH17" s="361"/>
      <c r="AI17" s="139"/>
      <c r="AJ17" s="139"/>
      <c r="AK17" s="139"/>
      <c r="AL17" s="139"/>
      <c r="AM17" s="139"/>
      <c r="AN17" s="139"/>
      <c r="AO17" s="139"/>
      <c r="AP17" s="251" t="str">
        <f t="shared" si="41"/>
        <v/>
      </c>
      <c r="AQ17" s="252" t="str">
        <f t="shared" si="42"/>
        <v/>
      </c>
      <c r="AR17" s="252" t="str">
        <f t="shared" si="43"/>
        <v/>
      </c>
      <c r="AS17" s="252" t="str">
        <f t="shared" si="3"/>
        <v/>
      </c>
      <c r="AT17" s="252" t="str">
        <f t="shared" si="44"/>
        <v/>
      </c>
      <c r="AU17" s="253" t="str">
        <f t="shared" si="45"/>
        <v/>
      </c>
      <c r="AV17" s="254" t="str">
        <f t="shared" si="6"/>
        <v/>
      </c>
      <c r="AW17" s="255" t="str">
        <f t="shared" si="7"/>
        <v/>
      </c>
      <c r="AX17" s="255" t="str">
        <f t="shared" si="8"/>
        <v/>
      </c>
      <c r="AY17" s="255" t="str">
        <f t="shared" si="9"/>
        <v/>
      </c>
      <c r="AZ17" s="255" t="str">
        <f t="shared" si="10"/>
        <v/>
      </c>
      <c r="BA17" s="256" t="str">
        <f t="shared" si="11"/>
        <v/>
      </c>
      <c r="BB17" s="257" t="str">
        <f t="shared" si="24"/>
        <v/>
      </c>
      <c r="BC17" s="258" t="str">
        <f t="shared" si="12"/>
        <v/>
      </c>
      <c r="BD17" s="258" t="str">
        <f t="shared" si="25"/>
        <v/>
      </c>
      <c r="BE17" s="259" t="str">
        <f t="shared" si="13"/>
        <v/>
      </c>
      <c r="BF17" s="259" t="str">
        <f t="shared" si="26"/>
        <v/>
      </c>
      <c r="BG17" s="259" t="str">
        <f t="shared" si="27"/>
        <v/>
      </c>
      <c r="BH17" s="259" t="str">
        <f>IF($T17+$U17&gt;0, IF($Z17="○",0,MIN(AA17,VLOOKUP($T17+$U17,チーム保育加配加算!$C$3:$F$9,4,TRUE))),"")</f>
        <v/>
      </c>
      <c r="BI17" s="259" t="str">
        <f t="shared" si="28"/>
        <v/>
      </c>
      <c r="BJ17" s="259" t="str">
        <f t="shared" si="29"/>
        <v/>
      </c>
      <c r="BK17" s="259" t="str">
        <f t="shared" si="30"/>
        <v/>
      </c>
      <c r="BL17" s="259" t="str">
        <f t="shared" si="31"/>
        <v/>
      </c>
      <c r="BM17" s="259" t="str">
        <f t="shared" si="14"/>
        <v/>
      </c>
      <c r="BN17" s="259" t="str">
        <f t="shared" si="32"/>
        <v/>
      </c>
      <c r="BO17" s="259" t="str">
        <f t="shared" si="33"/>
        <v/>
      </c>
      <c r="BP17" s="353" t="str">
        <f t="shared" si="34"/>
        <v/>
      </c>
      <c r="BQ17" s="353" t="str">
        <f t="shared" si="35"/>
        <v/>
      </c>
      <c r="BR17" s="260" t="str">
        <f t="shared" si="36"/>
        <v/>
      </c>
      <c r="BS17" s="258" t="str">
        <f t="shared" si="15"/>
        <v/>
      </c>
      <c r="BT17" s="271" t="str">
        <f t="shared" si="37"/>
        <v/>
      </c>
      <c r="BU17" s="272" t="str">
        <f t="shared" si="38"/>
        <v/>
      </c>
      <c r="BV17" s="272" t="str">
        <f t="shared" si="39"/>
        <v/>
      </c>
      <c r="BW17" s="29"/>
      <c r="BX17" s="30"/>
      <c r="BY17" s="265" t="str">
        <f t="shared" si="16"/>
        <v/>
      </c>
      <c r="BZ17" s="266" t="str">
        <f t="shared" si="40"/>
        <v/>
      </c>
      <c r="CA17" s="265" t="str">
        <f t="shared" si="17"/>
        <v/>
      </c>
      <c r="CB17" s="265" t="str">
        <f t="shared" si="18"/>
        <v/>
      </c>
      <c r="CC17" s="265" t="str">
        <f t="shared" si="19"/>
        <v/>
      </c>
      <c r="CD17" s="267" t="str">
        <f>IF(  AND( $B17&lt;&gt;"",$BH17&gt;0),VLOOKUP($BH17,チーム保育加配加算!$I$3:$J$9,2,FALSE),"")</f>
        <v/>
      </c>
      <c r="CE17" s="266" t="str">
        <f t="shared" si="20"/>
        <v/>
      </c>
      <c r="CF17" s="265" t="str">
        <f t="shared" si="21"/>
        <v/>
      </c>
      <c r="CG17" s="268"/>
      <c r="CH17" s="270"/>
      <c r="CI17" s="269"/>
      <c r="CJ17" s="270" t="str">
        <f t="shared" si="22"/>
        <v/>
      </c>
      <c r="CK17" s="194"/>
      <c r="CL17" s="239"/>
      <c r="CM17" s="239"/>
      <c r="CN17" s="363"/>
      <c r="CO17" s="1"/>
      <c r="CP17" s="1"/>
      <c r="CQ17" s="36"/>
      <c r="CR17" s="37"/>
      <c r="CS17" s="37"/>
      <c r="CT17" s="37"/>
      <c r="CU17" s="37"/>
      <c r="CV17" s="37"/>
      <c r="CW17" s="37"/>
      <c r="CX17" s="37"/>
      <c r="CY17" s="29"/>
      <c r="CZ17" s="30"/>
      <c r="DA17"/>
      <c r="DB17" s="120"/>
      <c r="DC17" s="121"/>
      <c r="DD17" s="121"/>
      <c r="DE17" s="122"/>
    </row>
    <row r="18" spans="1:109" ht="19.5" customHeight="1">
      <c r="A18" s="158"/>
      <c r="B18" s="159"/>
      <c r="C18" s="160"/>
      <c r="D18" s="140"/>
      <c r="E18" s="141"/>
      <c r="F18" s="141"/>
      <c r="G18" s="161"/>
      <c r="H18" s="140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61"/>
      <c r="T18" s="198"/>
      <c r="U18" s="199"/>
      <c r="V18" s="199"/>
      <c r="W18" s="162"/>
      <c r="X18" s="163"/>
      <c r="Y18" s="163"/>
      <c r="Z18" s="139"/>
      <c r="AA18" s="234"/>
      <c r="AB18" s="270" t="str">
        <f t="shared" si="0"/>
        <v/>
      </c>
      <c r="AC18" s="139"/>
      <c r="AD18" s="139"/>
      <c r="AE18" s="139"/>
      <c r="AF18" s="139"/>
      <c r="AG18" s="139"/>
      <c r="AH18" s="361"/>
      <c r="AI18" s="139"/>
      <c r="AJ18" s="139"/>
      <c r="AK18" s="139"/>
      <c r="AL18" s="139"/>
      <c r="AM18" s="139"/>
      <c r="AN18" s="139"/>
      <c r="AO18" s="139"/>
      <c r="AP18" s="251" t="str">
        <f t="shared" si="41"/>
        <v/>
      </c>
      <c r="AQ18" s="252" t="str">
        <f t="shared" si="42"/>
        <v/>
      </c>
      <c r="AR18" s="252" t="str">
        <f t="shared" si="43"/>
        <v/>
      </c>
      <c r="AS18" s="252" t="str">
        <f t="shared" si="3"/>
        <v/>
      </c>
      <c r="AT18" s="252" t="str">
        <f t="shared" si="44"/>
        <v/>
      </c>
      <c r="AU18" s="253" t="str">
        <f t="shared" si="45"/>
        <v/>
      </c>
      <c r="AV18" s="254" t="str">
        <f t="shared" si="6"/>
        <v/>
      </c>
      <c r="AW18" s="255" t="str">
        <f t="shared" si="7"/>
        <v/>
      </c>
      <c r="AX18" s="255" t="str">
        <f t="shared" si="8"/>
        <v/>
      </c>
      <c r="AY18" s="255" t="str">
        <f t="shared" si="9"/>
        <v/>
      </c>
      <c r="AZ18" s="255" t="str">
        <f t="shared" si="10"/>
        <v/>
      </c>
      <c r="BA18" s="256" t="str">
        <f t="shared" si="11"/>
        <v/>
      </c>
      <c r="BB18" s="257" t="str">
        <f t="shared" si="24"/>
        <v/>
      </c>
      <c r="BC18" s="258" t="str">
        <f t="shared" si="12"/>
        <v/>
      </c>
      <c r="BD18" s="258" t="str">
        <f t="shared" si="25"/>
        <v/>
      </c>
      <c r="BE18" s="259" t="str">
        <f t="shared" si="13"/>
        <v/>
      </c>
      <c r="BF18" s="259" t="str">
        <f t="shared" si="26"/>
        <v/>
      </c>
      <c r="BG18" s="259" t="str">
        <f t="shared" si="27"/>
        <v/>
      </c>
      <c r="BH18" s="259" t="str">
        <f>IF($T18+$U18&gt;0, IF($Z18="○",0,MIN(AA18,VLOOKUP($T18+$U18,チーム保育加配加算!$C$3:$F$9,4,TRUE))),"")</f>
        <v/>
      </c>
      <c r="BI18" s="259" t="str">
        <f t="shared" si="28"/>
        <v/>
      </c>
      <c r="BJ18" s="259" t="str">
        <f t="shared" si="29"/>
        <v/>
      </c>
      <c r="BK18" s="259" t="str">
        <f t="shared" si="30"/>
        <v/>
      </c>
      <c r="BL18" s="259" t="str">
        <f t="shared" si="31"/>
        <v/>
      </c>
      <c r="BM18" s="259" t="str">
        <f t="shared" si="14"/>
        <v/>
      </c>
      <c r="BN18" s="259" t="str">
        <f t="shared" si="32"/>
        <v/>
      </c>
      <c r="BO18" s="259" t="str">
        <f t="shared" si="33"/>
        <v/>
      </c>
      <c r="BP18" s="353" t="str">
        <f t="shared" si="34"/>
        <v/>
      </c>
      <c r="BQ18" s="353" t="str">
        <f t="shared" si="35"/>
        <v/>
      </c>
      <c r="BR18" s="260" t="str">
        <f t="shared" si="36"/>
        <v/>
      </c>
      <c r="BS18" s="258" t="str">
        <f t="shared" si="15"/>
        <v/>
      </c>
      <c r="BT18" s="271" t="str">
        <f t="shared" si="37"/>
        <v/>
      </c>
      <c r="BU18" s="272" t="str">
        <f t="shared" si="38"/>
        <v/>
      </c>
      <c r="BV18" s="272" t="str">
        <f t="shared" si="39"/>
        <v/>
      </c>
      <c r="BW18" s="29"/>
      <c r="BX18" s="30"/>
      <c r="BY18" s="265" t="str">
        <f t="shared" si="16"/>
        <v/>
      </c>
      <c r="BZ18" s="266" t="str">
        <f t="shared" si="40"/>
        <v/>
      </c>
      <c r="CA18" s="265" t="str">
        <f t="shared" si="17"/>
        <v/>
      </c>
      <c r="CB18" s="265" t="str">
        <f t="shared" si="18"/>
        <v/>
      </c>
      <c r="CC18" s="265" t="str">
        <f t="shared" si="19"/>
        <v/>
      </c>
      <c r="CD18" s="267" t="str">
        <f>IF(  AND( $B18&lt;&gt;"",$BH18&gt;0),VLOOKUP($BH18,チーム保育加配加算!$I$3:$J$9,2,FALSE),"")</f>
        <v/>
      </c>
      <c r="CE18" s="266" t="str">
        <f t="shared" si="20"/>
        <v/>
      </c>
      <c r="CF18" s="265" t="str">
        <f t="shared" si="21"/>
        <v/>
      </c>
      <c r="CG18" s="268"/>
      <c r="CH18" s="270"/>
      <c r="CI18" s="269"/>
      <c r="CJ18" s="270" t="str">
        <f t="shared" si="22"/>
        <v/>
      </c>
      <c r="CK18" s="193"/>
      <c r="CL18" s="239"/>
      <c r="CM18" s="239"/>
      <c r="CN18" s="363"/>
      <c r="CO18" s="1"/>
      <c r="CP18" s="1"/>
      <c r="CQ18" s="36"/>
      <c r="CR18" s="37"/>
      <c r="CS18" s="37"/>
      <c r="CT18" s="37"/>
      <c r="CU18" s="37"/>
      <c r="CV18" s="37"/>
      <c r="CW18" s="37"/>
      <c r="CX18" s="37"/>
      <c r="CY18" s="29"/>
      <c r="CZ18" s="30"/>
      <c r="DA18"/>
      <c r="DB18" s="120"/>
      <c r="DC18" s="121"/>
      <c r="DD18" s="121"/>
      <c r="DE18" s="122"/>
    </row>
    <row r="19" spans="1:109" ht="19.5" customHeight="1" thickBot="1">
      <c r="A19" s="170"/>
      <c r="B19" s="171"/>
      <c r="C19" s="172"/>
      <c r="D19" s="147"/>
      <c r="E19" s="148"/>
      <c r="F19" s="148"/>
      <c r="G19" s="173"/>
      <c r="H19" s="147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73"/>
      <c r="T19" s="206"/>
      <c r="U19" s="207"/>
      <c r="V19" s="207"/>
      <c r="W19" s="174"/>
      <c r="X19" s="145"/>
      <c r="Y19" s="145"/>
      <c r="Z19" s="146"/>
      <c r="AA19" s="235"/>
      <c r="AB19" s="333" t="str">
        <f t="shared" si="0"/>
        <v/>
      </c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318" t="str">
        <f t="shared" si="41"/>
        <v/>
      </c>
      <c r="AQ19" s="319" t="str">
        <f t="shared" si="42"/>
        <v/>
      </c>
      <c r="AR19" s="319" t="str">
        <f t="shared" si="43"/>
        <v/>
      </c>
      <c r="AS19" s="319" t="str">
        <f t="shared" si="3"/>
        <v/>
      </c>
      <c r="AT19" s="319" t="str">
        <f t="shared" si="44"/>
        <v/>
      </c>
      <c r="AU19" s="320" t="str">
        <f t="shared" si="45"/>
        <v/>
      </c>
      <c r="AV19" s="321" t="str">
        <f t="shared" si="6"/>
        <v/>
      </c>
      <c r="AW19" s="322" t="str">
        <f t="shared" si="7"/>
        <v/>
      </c>
      <c r="AX19" s="322" t="str">
        <f t="shared" si="8"/>
        <v/>
      </c>
      <c r="AY19" s="322" t="str">
        <f t="shared" si="9"/>
        <v/>
      </c>
      <c r="AZ19" s="322" t="str">
        <f t="shared" si="10"/>
        <v/>
      </c>
      <c r="BA19" s="323" t="str">
        <f t="shared" si="11"/>
        <v/>
      </c>
      <c r="BB19" s="321" t="str">
        <f t="shared" si="24"/>
        <v/>
      </c>
      <c r="BC19" s="293" t="str">
        <f t="shared" si="12"/>
        <v/>
      </c>
      <c r="BD19" s="293" t="str">
        <f t="shared" si="25"/>
        <v/>
      </c>
      <c r="BE19" s="294" t="str">
        <f t="shared" si="13"/>
        <v/>
      </c>
      <c r="BF19" s="294" t="str">
        <f t="shared" si="26"/>
        <v/>
      </c>
      <c r="BG19" s="294" t="str">
        <f t="shared" si="27"/>
        <v/>
      </c>
      <c r="BH19" s="294" t="str">
        <f>IF($T19+$U19&gt;0, IF($Z19="○",0,MIN(AA19,VLOOKUP($T19+$U19,チーム保育加配加算!$C$3:$F$9,4,TRUE))),"")</f>
        <v/>
      </c>
      <c r="BI19" s="294" t="str">
        <f t="shared" si="28"/>
        <v/>
      </c>
      <c r="BJ19" s="294" t="str">
        <f t="shared" si="29"/>
        <v/>
      </c>
      <c r="BK19" s="294" t="str">
        <f t="shared" si="30"/>
        <v/>
      </c>
      <c r="BL19" s="294" t="str">
        <f t="shared" si="31"/>
        <v/>
      </c>
      <c r="BM19" s="294" t="str">
        <f t="shared" si="14"/>
        <v/>
      </c>
      <c r="BN19" s="294" t="str">
        <f t="shared" si="32"/>
        <v/>
      </c>
      <c r="BO19" s="294" t="str">
        <f t="shared" si="33"/>
        <v/>
      </c>
      <c r="BP19" s="355" t="str">
        <f t="shared" si="34"/>
        <v/>
      </c>
      <c r="BQ19" s="355" t="str">
        <f t="shared" si="35"/>
        <v/>
      </c>
      <c r="BR19" s="340" t="str">
        <f t="shared" si="36"/>
        <v/>
      </c>
      <c r="BS19" s="293" t="str">
        <f t="shared" si="15"/>
        <v/>
      </c>
      <c r="BT19" s="296" t="str">
        <f t="shared" si="37"/>
        <v/>
      </c>
      <c r="BU19" s="297" t="str">
        <f t="shared" si="38"/>
        <v/>
      </c>
      <c r="BV19" s="297" t="str">
        <f t="shared" si="39"/>
        <v/>
      </c>
      <c r="BW19" s="33"/>
      <c r="BX19" s="34"/>
      <c r="BY19" s="330" t="str">
        <f t="shared" si="16"/>
        <v/>
      </c>
      <c r="BZ19" s="330" t="str">
        <f t="shared" si="40"/>
        <v/>
      </c>
      <c r="CA19" s="330" t="str">
        <f t="shared" si="17"/>
        <v/>
      </c>
      <c r="CB19" s="330" t="str">
        <f t="shared" si="18"/>
        <v/>
      </c>
      <c r="CC19" s="330" t="str">
        <f t="shared" si="19"/>
        <v/>
      </c>
      <c r="CD19" s="331" t="str">
        <f>IF(  AND( $B19&lt;&gt;"",$BH19&gt;0),VLOOKUP($BH19,チーム保育加配加算!$I$3:$J$9,2,FALSE),"")</f>
        <v/>
      </c>
      <c r="CE19" s="330" t="str">
        <f t="shared" si="20"/>
        <v/>
      </c>
      <c r="CF19" s="330" t="str">
        <f t="shared" si="21"/>
        <v/>
      </c>
      <c r="CG19" s="332"/>
      <c r="CH19" s="333"/>
      <c r="CI19" s="333"/>
      <c r="CJ19" s="333" t="str">
        <f t="shared" si="22"/>
        <v/>
      </c>
      <c r="CK19" s="197"/>
      <c r="CL19" s="370"/>
      <c r="CM19" s="370"/>
      <c r="CN19" s="371"/>
      <c r="CO19" s="1"/>
      <c r="CP19" s="1"/>
      <c r="CQ19" s="39"/>
      <c r="CR19" s="40"/>
      <c r="CS19" s="40"/>
      <c r="CT19" s="40"/>
      <c r="CU19" s="40"/>
      <c r="CV19" s="40"/>
      <c r="CW19" s="40"/>
      <c r="CX19" s="40"/>
      <c r="CY19" s="33"/>
      <c r="CZ19" s="34"/>
      <c r="DA19"/>
      <c r="DB19" s="126"/>
      <c r="DC19" s="127"/>
      <c r="DD19" s="127"/>
      <c r="DE19" s="128"/>
    </row>
    <row r="20" spans="1:109" ht="19.5" customHeight="1">
      <c r="A20" s="175"/>
      <c r="B20" s="176"/>
      <c r="C20" s="177"/>
      <c r="D20" s="151"/>
      <c r="E20" s="152"/>
      <c r="F20" s="152"/>
      <c r="G20" s="178"/>
      <c r="H20" s="151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78"/>
      <c r="T20" s="204"/>
      <c r="U20" s="205"/>
      <c r="V20" s="205"/>
      <c r="W20" s="179"/>
      <c r="X20" s="149"/>
      <c r="Y20" s="149"/>
      <c r="Z20" s="150"/>
      <c r="AA20" s="236"/>
      <c r="AB20" s="352" t="str">
        <f t="shared" si="0"/>
        <v/>
      </c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341" t="str">
        <f t="shared" si="41"/>
        <v/>
      </c>
      <c r="AQ20" s="342" t="str">
        <f t="shared" si="42"/>
        <v/>
      </c>
      <c r="AR20" s="342" t="str">
        <f t="shared" si="43"/>
        <v/>
      </c>
      <c r="AS20" s="342" t="str">
        <f t="shared" si="3"/>
        <v/>
      </c>
      <c r="AT20" s="342" t="str">
        <f t="shared" si="44"/>
        <v/>
      </c>
      <c r="AU20" s="343" t="str">
        <f t="shared" si="45"/>
        <v/>
      </c>
      <c r="AV20" s="344" t="str">
        <f t="shared" si="6"/>
        <v/>
      </c>
      <c r="AW20" s="345" t="str">
        <f t="shared" si="7"/>
        <v/>
      </c>
      <c r="AX20" s="345" t="str">
        <f t="shared" si="8"/>
        <v/>
      </c>
      <c r="AY20" s="345" t="str">
        <f t="shared" si="9"/>
        <v/>
      </c>
      <c r="AZ20" s="345" t="str">
        <f t="shared" si="10"/>
        <v/>
      </c>
      <c r="BA20" s="346" t="str">
        <f t="shared" si="11"/>
        <v/>
      </c>
      <c r="BB20" s="334" t="str">
        <f t="shared" si="24"/>
        <v/>
      </c>
      <c r="BC20" s="309" t="str">
        <f t="shared" si="12"/>
        <v/>
      </c>
      <c r="BD20" s="309" t="str">
        <f t="shared" si="25"/>
        <v/>
      </c>
      <c r="BE20" s="310" t="str">
        <f t="shared" si="13"/>
        <v/>
      </c>
      <c r="BF20" s="310" t="str">
        <f t="shared" si="26"/>
        <v/>
      </c>
      <c r="BG20" s="310" t="str">
        <f t="shared" si="27"/>
        <v/>
      </c>
      <c r="BH20" s="310" t="str">
        <f>IF($T20+$U20&gt;0, IF($Z20="○",0,MIN(AA20,VLOOKUP($T20+$U20,チーム保育加配加算!$C$3:$F$9,4,TRUE))),"")</f>
        <v/>
      </c>
      <c r="BI20" s="310" t="str">
        <f t="shared" si="28"/>
        <v/>
      </c>
      <c r="BJ20" s="310" t="str">
        <f t="shared" si="29"/>
        <v/>
      </c>
      <c r="BK20" s="310" t="str">
        <f t="shared" si="30"/>
        <v/>
      </c>
      <c r="BL20" s="310" t="str">
        <f t="shared" si="31"/>
        <v/>
      </c>
      <c r="BM20" s="310" t="str">
        <f t="shared" si="14"/>
        <v/>
      </c>
      <c r="BN20" s="310" t="str">
        <f t="shared" si="32"/>
        <v/>
      </c>
      <c r="BO20" s="310" t="str">
        <f t="shared" si="33"/>
        <v/>
      </c>
      <c r="BP20" s="356" t="str">
        <f t="shared" si="34"/>
        <v/>
      </c>
      <c r="BQ20" s="356" t="str">
        <f t="shared" si="35"/>
        <v/>
      </c>
      <c r="BR20" s="337" t="str">
        <f t="shared" si="36"/>
        <v/>
      </c>
      <c r="BS20" s="309" t="str">
        <f t="shared" si="15"/>
        <v/>
      </c>
      <c r="BT20" s="312" t="str">
        <f t="shared" si="37"/>
        <v/>
      </c>
      <c r="BU20" s="313" t="str">
        <f t="shared" si="38"/>
        <v/>
      </c>
      <c r="BV20" s="313" t="str">
        <f t="shared" si="39"/>
        <v/>
      </c>
      <c r="BW20" s="43"/>
      <c r="BX20" s="44"/>
      <c r="BY20" s="347" t="str">
        <f t="shared" si="16"/>
        <v/>
      </c>
      <c r="BZ20" s="348" t="str">
        <f t="shared" si="40"/>
        <v/>
      </c>
      <c r="CA20" s="347" t="str">
        <f t="shared" si="17"/>
        <v/>
      </c>
      <c r="CB20" s="347" t="str">
        <f t="shared" si="18"/>
        <v/>
      </c>
      <c r="CC20" s="347" t="str">
        <f t="shared" si="19"/>
        <v/>
      </c>
      <c r="CD20" s="349" t="str">
        <f>IF(  AND( $B20&lt;&gt;"",$BH20&gt;0),VLOOKUP($BH20,チーム保育加配加算!$I$3:$J$9,2,FALSE),"")</f>
        <v/>
      </c>
      <c r="CE20" s="348" t="str">
        <f t="shared" si="20"/>
        <v/>
      </c>
      <c r="CF20" s="347" t="str">
        <f t="shared" si="21"/>
        <v/>
      </c>
      <c r="CG20" s="350"/>
      <c r="CH20" s="352"/>
      <c r="CI20" s="351"/>
      <c r="CJ20" s="352" t="str">
        <f t="shared" si="22"/>
        <v/>
      </c>
      <c r="CK20" s="196"/>
      <c r="CL20" s="372"/>
      <c r="CM20" s="372"/>
      <c r="CN20" s="373"/>
      <c r="CO20" s="1"/>
      <c r="CP20" s="1"/>
      <c r="CQ20" s="48"/>
      <c r="CR20" s="49"/>
      <c r="CS20" s="49"/>
      <c r="CT20" s="49"/>
      <c r="CU20" s="49"/>
      <c r="CV20" s="49"/>
      <c r="CW20" s="49"/>
      <c r="CX20" s="49"/>
      <c r="CY20" s="50"/>
      <c r="CZ20" s="51"/>
      <c r="DA20"/>
      <c r="DB20" s="129"/>
      <c r="DC20" s="130"/>
      <c r="DD20" s="130"/>
      <c r="DE20" s="131"/>
    </row>
    <row r="21" spans="1:109" ht="19.5" customHeight="1">
      <c r="A21" s="158"/>
      <c r="B21" s="159"/>
      <c r="C21" s="160"/>
      <c r="D21" s="140"/>
      <c r="E21" s="141"/>
      <c r="F21" s="141"/>
      <c r="G21" s="161"/>
      <c r="H21" s="140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61"/>
      <c r="T21" s="198"/>
      <c r="U21" s="199"/>
      <c r="V21" s="199"/>
      <c r="W21" s="162"/>
      <c r="X21" s="163"/>
      <c r="Y21" s="163"/>
      <c r="Z21" s="139"/>
      <c r="AA21" s="234"/>
      <c r="AB21" s="270" t="str">
        <f t="shared" si="0"/>
        <v/>
      </c>
      <c r="AC21" s="139"/>
      <c r="AD21" s="139"/>
      <c r="AE21" s="139"/>
      <c r="AF21" s="139"/>
      <c r="AG21" s="139"/>
      <c r="AH21" s="361"/>
      <c r="AI21" s="139"/>
      <c r="AJ21" s="139"/>
      <c r="AK21" s="139"/>
      <c r="AL21" s="139"/>
      <c r="AM21" s="139"/>
      <c r="AN21" s="139"/>
      <c r="AO21" s="139"/>
      <c r="AP21" s="251" t="str">
        <f t="shared" si="41"/>
        <v/>
      </c>
      <c r="AQ21" s="252" t="str">
        <f t="shared" si="42"/>
        <v/>
      </c>
      <c r="AR21" s="252" t="str">
        <f t="shared" si="43"/>
        <v/>
      </c>
      <c r="AS21" s="252" t="str">
        <f t="shared" si="3"/>
        <v/>
      </c>
      <c r="AT21" s="252" t="str">
        <f t="shared" si="44"/>
        <v/>
      </c>
      <c r="AU21" s="253" t="str">
        <f t="shared" si="45"/>
        <v/>
      </c>
      <c r="AV21" s="254" t="str">
        <f t="shared" si="6"/>
        <v/>
      </c>
      <c r="AW21" s="255" t="str">
        <f t="shared" si="7"/>
        <v/>
      </c>
      <c r="AX21" s="255" t="str">
        <f t="shared" si="8"/>
        <v/>
      </c>
      <c r="AY21" s="255" t="str">
        <f t="shared" si="9"/>
        <v/>
      </c>
      <c r="AZ21" s="255" t="str">
        <f t="shared" si="10"/>
        <v/>
      </c>
      <c r="BA21" s="256" t="str">
        <f t="shared" si="11"/>
        <v/>
      </c>
      <c r="BB21" s="257" t="str">
        <f t="shared" si="24"/>
        <v/>
      </c>
      <c r="BC21" s="258" t="str">
        <f t="shared" si="12"/>
        <v/>
      </c>
      <c r="BD21" s="258" t="str">
        <f t="shared" si="25"/>
        <v/>
      </c>
      <c r="BE21" s="259" t="str">
        <f t="shared" si="13"/>
        <v/>
      </c>
      <c r="BF21" s="259" t="str">
        <f t="shared" si="26"/>
        <v/>
      </c>
      <c r="BG21" s="259" t="str">
        <f t="shared" si="27"/>
        <v/>
      </c>
      <c r="BH21" s="259" t="str">
        <f>IF($T21+$U21&gt;0, IF($Z21="○",0,MIN(AA21,VLOOKUP($T21+$U21,チーム保育加配加算!$C$3:$F$9,4,TRUE))),"")</f>
        <v/>
      </c>
      <c r="BI21" s="259" t="str">
        <f t="shared" si="28"/>
        <v/>
      </c>
      <c r="BJ21" s="259" t="str">
        <f t="shared" si="29"/>
        <v/>
      </c>
      <c r="BK21" s="259" t="str">
        <f t="shared" si="30"/>
        <v/>
      </c>
      <c r="BL21" s="259" t="str">
        <f t="shared" si="31"/>
        <v/>
      </c>
      <c r="BM21" s="259" t="str">
        <f t="shared" si="14"/>
        <v/>
      </c>
      <c r="BN21" s="259" t="str">
        <f t="shared" si="32"/>
        <v/>
      </c>
      <c r="BO21" s="259" t="str">
        <f t="shared" si="33"/>
        <v/>
      </c>
      <c r="BP21" s="353" t="str">
        <f t="shared" si="34"/>
        <v/>
      </c>
      <c r="BQ21" s="353" t="str">
        <f t="shared" si="35"/>
        <v/>
      </c>
      <c r="BR21" s="260" t="str">
        <f t="shared" si="36"/>
        <v/>
      </c>
      <c r="BS21" s="258" t="str">
        <f t="shared" si="15"/>
        <v/>
      </c>
      <c r="BT21" s="271" t="str">
        <f t="shared" si="37"/>
        <v/>
      </c>
      <c r="BU21" s="272" t="str">
        <f t="shared" si="38"/>
        <v/>
      </c>
      <c r="BV21" s="272" t="str">
        <f t="shared" si="39"/>
        <v/>
      </c>
      <c r="BW21" s="29"/>
      <c r="BX21" s="30"/>
      <c r="BY21" s="265" t="str">
        <f t="shared" si="16"/>
        <v/>
      </c>
      <c r="BZ21" s="266" t="str">
        <f t="shared" si="40"/>
        <v/>
      </c>
      <c r="CA21" s="265" t="str">
        <f t="shared" si="17"/>
        <v/>
      </c>
      <c r="CB21" s="265" t="str">
        <f t="shared" si="18"/>
        <v/>
      </c>
      <c r="CC21" s="265" t="str">
        <f t="shared" si="19"/>
        <v/>
      </c>
      <c r="CD21" s="267" t="str">
        <f>IF(  AND( $B21&lt;&gt;"",$BH21&gt;0),VLOOKUP($BH21,チーム保育加配加算!$I$3:$J$9,2,FALSE),"")</f>
        <v/>
      </c>
      <c r="CE21" s="266" t="str">
        <f t="shared" si="20"/>
        <v/>
      </c>
      <c r="CF21" s="265" t="str">
        <f t="shared" si="21"/>
        <v/>
      </c>
      <c r="CG21" s="268"/>
      <c r="CH21" s="270"/>
      <c r="CI21" s="269"/>
      <c r="CJ21" s="270" t="str">
        <f t="shared" si="22"/>
        <v/>
      </c>
      <c r="CK21" s="193"/>
      <c r="CL21" s="239"/>
      <c r="CM21" s="239"/>
      <c r="CN21" s="363"/>
      <c r="CO21" s="1"/>
      <c r="CP21" s="1"/>
      <c r="CQ21" s="36"/>
      <c r="CR21" s="37"/>
      <c r="CS21" s="37"/>
      <c r="CT21" s="37"/>
      <c r="CU21" s="37"/>
      <c r="CV21" s="37"/>
      <c r="CW21" s="37"/>
      <c r="CX21" s="37"/>
      <c r="CY21" s="29"/>
      <c r="CZ21" s="30"/>
      <c r="DA21"/>
      <c r="DB21" s="120"/>
      <c r="DC21" s="121"/>
      <c r="DD21" s="121"/>
      <c r="DE21" s="122"/>
    </row>
    <row r="22" spans="1:109" ht="19.5" customHeight="1">
      <c r="A22" s="158"/>
      <c r="B22" s="159"/>
      <c r="C22" s="160"/>
      <c r="D22" s="140"/>
      <c r="E22" s="141"/>
      <c r="F22" s="141"/>
      <c r="G22" s="161"/>
      <c r="H22" s="140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61"/>
      <c r="T22" s="198"/>
      <c r="U22" s="199"/>
      <c r="V22" s="199"/>
      <c r="W22" s="162"/>
      <c r="X22" s="163"/>
      <c r="Y22" s="163"/>
      <c r="Z22" s="139"/>
      <c r="AA22" s="234"/>
      <c r="AB22" s="270" t="str">
        <f t="shared" si="0"/>
        <v/>
      </c>
      <c r="AC22" s="139"/>
      <c r="AD22" s="139"/>
      <c r="AE22" s="139"/>
      <c r="AF22" s="139"/>
      <c r="AG22" s="139"/>
      <c r="AH22" s="361"/>
      <c r="AI22" s="139"/>
      <c r="AJ22" s="139"/>
      <c r="AK22" s="139"/>
      <c r="AL22" s="139"/>
      <c r="AM22" s="139"/>
      <c r="AN22" s="139"/>
      <c r="AO22" s="139"/>
      <c r="AP22" s="251" t="str">
        <f t="shared" si="41"/>
        <v/>
      </c>
      <c r="AQ22" s="252" t="str">
        <f t="shared" si="42"/>
        <v/>
      </c>
      <c r="AR22" s="252" t="str">
        <f t="shared" si="43"/>
        <v/>
      </c>
      <c r="AS22" s="252" t="str">
        <f t="shared" si="3"/>
        <v/>
      </c>
      <c r="AT22" s="252" t="str">
        <f t="shared" si="44"/>
        <v/>
      </c>
      <c r="AU22" s="253" t="str">
        <f t="shared" si="45"/>
        <v/>
      </c>
      <c r="AV22" s="254" t="str">
        <f t="shared" si="6"/>
        <v/>
      </c>
      <c r="AW22" s="255" t="str">
        <f t="shared" si="7"/>
        <v/>
      </c>
      <c r="AX22" s="255" t="str">
        <f t="shared" si="8"/>
        <v/>
      </c>
      <c r="AY22" s="255" t="str">
        <f t="shared" si="9"/>
        <v/>
      </c>
      <c r="AZ22" s="255" t="str">
        <f t="shared" si="10"/>
        <v/>
      </c>
      <c r="BA22" s="256" t="str">
        <f t="shared" si="11"/>
        <v/>
      </c>
      <c r="BB22" s="257" t="str">
        <f t="shared" si="24"/>
        <v/>
      </c>
      <c r="BC22" s="258" t="str">
        <f t="shared" si="12"/>
        <v/>
      </c>
      <c r="BD22" s="258" t="str">
        <f t="shared" si="25"/>
        <v/>
      </c>
      <c r="BE22" s="259" t="str">
        <f t="shared" si="13"/>
        <v/>
      </c>
      <c r="BF22" s="259" t="str">
        <f t="shared" si="26"/>
        <v/>
      </c>
      <c r="BG22" s="259" t="str">
        <f t="shared" si="27"/>
        <v/>
      </c>
      <c r="BH22" s="259" t="str">
        <f>IF($T22+$U22&gt;0, IF($Z22="○",0,MIN(AA22,VLOOKUP($T22+$U22,チーム保育加配加算!$C$3:$F$9,4,TRUE))),"")</f>
        <v/>
      </c>
      <c r="BI22" s="259" t="str">
        <f t="shared" si="28"/>
        <v/>
      </c>
      <c r="BJ22" s="259" t="str">
        <f t="shared" si="29"/>
        <v/>
      </c>
      <c r="BK22" s="259" t="str">
        <f t="shared" si="30"/>
        <v/>
      </c>
      <c r="BL22" s="259" t="str">
        <f t="shared" si="31"/>
        <v/>
      </c>
      <c r="BM22" s="259" t="str">
        <f t="shared" si="14"/>
        <v/>
      </c>
      <c r="BN22" s="259" t="str">
        <f t="shared" si="32"/>
        <v/>
      </c>
      <c r="BO22" s="259" t="str">
        <f t="shared" si="33"/>
        <v/>
      </c>
      <c r="BP22" s="353" t="str">
        <f t="shared" si="34"/>
        <v/>
      </c>
      <c r="BQ22" s="353" t="str">
        <f t="shared" si="35"/>
        <v/>
      </c>
      <c r="BR22" s="260" t="str">
        <f t="shared" si="36"/>
        <v/>
      </c>
      <c r="BS22" s="258" t="str">
        <f t="shared" si="15"/>
        <v/>
      </c>
      <c r="BT22" s="271" t="str">
        <f t="shared" si="37"/>
        <v/>
      </c>
      <c r="BU22" s="272" t="str">
        <f t="shared" si="38"/>
        <v/>
      </c>
      <c r="BV22" s="272" t="str">
        <f t="shared" si="39"/>
        <v/>
      </c>
      <c r="BW22" s="29"/>
      <c r="BX22" s="30"/>
      <c r="BY22" s="265" t="str">
        <f t="shared" si="16"/>
        <v/>
      </c>
      <c r="BZ22" s="266" t="str">
        <f t="shared" si="40"/>
        <v/>
      </c>
      <c r="CA22" s="265" t="str">
        <f t="shared" si="17"/>
        <v/>
      </c>
      <c r="CB22" s="265" t="str">
        <f t="shared" si="18"/>
        <v/>
      </c>
      <c r="CC22" s="265" t="str">
        <f t="shared" si="19"/>
        <v/>
      </c>
      <c r="CD22" s="267" t="str">
        <f>IF(  AND( $B22&lt;&gt;"",$BH22&gt;0),VLOOKUP($BH22,チーム保育加配加算!$I$3:$J$9,2,FALSE),"")</f>
        <v/>
      </c>
      <c r="CE22" s="266" t="str">
        <f t="shared" si="20"/>
        <v/>
      </c>
      <c r="CF22" s="265" t="str">
        <f t="shared" si="21"/>
        <v/>
      </c>
      <c r="CG22" s="268"/>
      <c r="CH22" s="270"/>
      <c r="CI22" s="269"/>
      <c r="CJ22" s="270" t="str">
        <f t="shared" si="22"/>
        <v/>
      </c>
      <c r="CK22" s="193"/>
      <c r="CL22" s="239"/>
      <c r="CM22" s="239"/>
      <c r="CN22" s="363"/>
      <c r="CO22" s="1"/>
      <c r="CP22" s="1"/>
      <c r="CQ22" s="36"/>
      <c r="CR22" s="37"/>
      <c r="CS22" s="37"/>
      <c r="CT22" s="37"/>
      <c r="CU22" s="37"/>
      <c r="CV22" s="37"/>
      <c r="CW22" s="37"/>
      <c r="CX22" s="37"/>
      <c r="CY22" s="29"/>
      <c r="CZ22" s="30"/>
      <c r="DA22"/>
      <c r="DB22" s="120"/>
      <c r="DC22" s="121"/>
      <c r="DD22" s="121"/>
      <c r="DE22" s="122"/>
    </row>
    <row r="23" spans="1:109" ht="19.5" customHeight="1">
      <c r="A23" s="158"/>
      <c r="B23" s="159"/>
      <c r="C23" s="160"/>
      <c r="D23" s="140"/>
      <c r="E23" s="141"/>
      <c r="F23" s="141"/>
      <c r="G23" s="161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61"/>
      <c r="T23" s="200"/>
      <c r="U23" s="201"/>
      <c r="V23" s="201"/>
      <c r="W23" s="162"/>
      <c r="X23" s="163"/>
      <c r="Y23" s="163"/>
      <c r="Z23" s="139"/>
      <c r="AA23" s="234"/>
      <c r="AB23" s="270" t="str">
        <f t="shared" si="0"/>
        <v/>
      </c>
      <c r="AC23" s="139"/>
      <c r="AD23" s="139"/>
      <c r="AE23" s="139"/>
      <c r="AF23" s="139"/>
      <c r="AG23" s="139"/>
      <c r="AH23" s="361"/>
      <c r="AI23" s="139"/>
      <c r="AJ23" s="139"/>
      <c r="AK23" s="139"/>
      <c r="AL23" s="139"/>
      <c r="AM23" s="139"/>
      <c r="AN23" s="139"/>
      <c r="AO23" s="139"/>
      <c r="AP23" s="251" t="str">
        <f t="shared" si="41"/>
        <v/>
      </c>
      <c r="AQ23" s="252" t="str">
        <f t="shared" si="42"/>
        <v/>
      </c>
      <c r="AR23" s="252" t="str">
        <f t="shared" si="43"/>
        <v/>
      </c>
      <c r="AS23" s="252" t="str">
        <f t="shared" si="3"/>
        <v/>
      </c>
      <c r="AT23" s="252" t="str">
        <f t="shared" si="44"/>
        <v/>
      </c>
      <c r="AU23" s="253" t="str">
        <f t="shared" si="45"/>
        <v/>
      </c>
      <c r="AV23" s="254" t="str">
        <f t="shared" si="6"/>
        <v/>
      </c>
      <c r="AW23" s="255" t="str">
        <f t="shared" si="7"/>
        <v/>
      </c>
      <c r="AX23" s="255" t="str">
        <f t="shared" si="8"/>
        <v/>
      </c>
      <c r="AY23" s="255" t="str">
        <f t="shared" si="9"/>
        <v/>
      </c>
      <c r="AZ23" s="255" t="str">
        <f t="shared" si="10"/>
        <v/>
      </c>
      <c r="BA23" s="256" t="str">
        <f t="shared" si="11"/>
        <v/>
      </c>
      <c r="BB23" s="257" t="str">
        <f t="shared" si="24"/>
        <v/>
      </c>
      <c r="BC23" s="258" t="str">
        <f t="shared" si="12"/>
        <v/>
      </c>
      <c r="BD23" s="258" t="str">
        <f t="shared" si="25"/>
        <v/>
      </c>
      <c r="BE23" s="259" t="str">
        <f t="shared" si="13"/>
        <v/>
      </c>
      <c r="BF23" s="259" t="str">
        <f t="shared" si="26"/>
        <v/>
      </c>
      <c r="BG23" s="259" t="str">
        <f t="shared" si="27"/>
        <v/>
      </c>
      <c r="BH23" s="259" t="str">
        <f>IF($T23+$U23&gt;0, IF($Z23="○",0,MIN(AA23,VLOOKUP($T23+$U23,チーム保育加配加算!$C$3:$F$9,4,TRUE))),"")</f>
        <v/>
      </c>
      <c r="BI23" s="259" t="str">
        <f t="shared" si="28"/>
        <v/>
      </c>
      <c r="BJ23" s="259" t="str">
        <f t="shared" si="29"/>
        <v/>
      </c>
      <c r="BK23" s="259" t="str">
        <f t="shared" si="30"/>
        <v/>
      </c>
      <c r="BL23" s="259" t="str">
        <f t="shared" si="31"/>
        <v/>
      </c>
      <c r="BM23" s="259" t="str">
        <f t="shared" si="14"/>
        <v/>
      </c>
      <c r="BN23" s="259" t="str">
        <f t="shared" si="32"/>
        <v/>
      </c>
      <c r="BO23" s="259" t="str">
        <f t="shared" si="33"/>
        <v/>
      </c>
      <c r="BP23" s="353" t="str">
        <f t="shared" si="34"/>
        <v/>
      </c>
      <c r="BQ23" s="353" t="str">
        <f t="shared" si="35"/>
        <v/>
      </c>
      <c r="BR23" s="260" t="str">
        <f t="shared" si="36"/>
        <v/>
      </c>
      <c r="BS23" s="258" t="str">
        <f t="shared" si="15"/>
        <v/>
      </c>
      <c r="BT23" s="271" t="str">
        <f t="shared" si="37"/>
        <v/>
      </c>
      <c r="BU23" s="272" t="str">
        <f t="shared" si="38"/>
        <v/>
      </c>
      <c r="BV23" s="272" t="str">
        <f t="shared" si="39"/>
        <v/>
      </c>
      <c r="BW23" s="29"/>
      <c r="BX23" s="30"/>
      <c r="BY23" s="265" t="str">
        <f t="shared" si="16"/>
        <v/>
      </c>
      <c r="BZ23" s="266" t="str">
        <f t="shared" si="40"/>
        <v/>
      </c>
      <c r="CA23" s="265" t="str">
        <f t="shared" si="17"/>
        <v/>
      </c>
      <c r="CB23" s="265" t="str">
        <f t="shared" si="18"/>
        <v/>
      </c>
      <c r="CC23" s="265" t="str">
        <f t="shared" si="19"/>
        <v/>
      </c>
      <c r="CD23" s="267" t="str">
        <f>IF(  AND( $B23&lt;&gt;"",$BH23&gt;0),VLOOKUP($BH23,チーム保育加配加算!$I$3:$J$9,2,FALSE),"")</f>
        <v/>
      </c>
      <c r="CE23" s="266" t="str">
        <f t="shared" si="20"/>
        <v/>
      </c>
      <c r="CF23" s="265" t="str">
        <f t="shared" si="21"/>
        <v/>
      </c>
      <c r="CG23" s="268"/>
      <c r="CH23" s="270"/>
      <c r="CI23" s="269"/>
      <c r="CJ23" s="270" t="str">
        <f t="shared" si="22"/>
        <v/>
      </c>
      <c r="CK23" s="194"/>
      <c r="CL23" s="239"/>
      <c r="CM23" s="239"/>
      <c r="CN23" s="363"/>
      <c r="CO23" s="1"/>
      <c r="CP23" s="1"/>
      <c r="CQ23" s="36"/>
      <c r="CR23" s="37"/>
      <c r="CS23" s="37"/>
      <c r="CT23" s="37"/>
      <c r="CU23" s="37"/>
      <c r="CV23" s="37"/>
      <c r="CW23" s="37"/>
      <c r="CX23" s="37"/>
      <c r="CY23" s="29"/>
      <c r="CZ23" s="30"/>
      <c r="DA23"/>
      <c r="DB23" s="120"/>
      <c r="DC23" s="121"/>
      <c r="DD23" s="121"/>
      <c r="DE23" s="122"/>
    </row>
    <row r="24" spans="1:109" ht="19.5" customHeight="1" thickBot="1">
      <c r="A24" s="180"/>
      <c r="B24" s="181"/>
      <c r="C24" s="182"/>
      <c r="D24" s="155"/>
      <c r="E24" s="156"/>
      <c r="F24" s="156"/>
      <c r="G24" s="183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83"/>
      <c r="T24" s="206"/>
      <c r="U24" s="207"/>
      <c r="V24" s="207"/>
      <c r="W24" s="184"/>
      <c r="X24" s="153"/>
      <c r="Y24" s="153"/>
      <c r="Z24" s="154"/>
      <c r="AA24" s="237"/>
      <c r="AB24" s="333" t="str">
        <f t="shared" si="0"/>
        <v/>
      </c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318" t="str">
        <f t="shared" si="41"/>
        <v/>
      </c>
      <c r="AQ24" s="319" t="str">
        <f t="shared" si="42"/>
        <v/>
      </c>
      <c r="AR24" s="319" t="str">
        <f t="shared" si="43"/>
        <v/>
      </c>
      <c r="AS24" s="319" t="str">
        <f t="shared" si="3"/>
        <v/>
      </c>
      <c r="AT24" s="319" t="str">
        <f t="shared" si="44"/>
        <v/>
      </c>
      <c r="AU24" s="320" t="str">
        <f t="shared" si="45"/>
        <v/>
      </c>
      <c r="AV24" s="321" t="str">
        <f t="shared" si="6"/>
        <v/>
      </c>
      <c r="AW24" s="322" t="str">
        <f t="shared" si="7"/>
        <v/>
      </c>
      <c r="AX24" s="322" t="str">
        <f t="shared" si="8"/>
        <v/>
      </c>
      <c r="AY24" s="322" t="str">
        <f t="shared" si="9"/>
        <v/>
      </c>
      <c r="AZ24" s="322" t="str">
        <f t="shared" si="10"/>
        <v/>
      </c>
      <c r="BA24" s="323" t="str">
        <f t="shared" si="11"/>
        <v/>
      </c>
      <c r="BB24" s="324" t="str">
        <f t="shared" si="24"/>
        <v/>
      </c>
      <c r="BC24" s="325" t="str">
        <f t="shared" si="12"/>
        <v/>
      </c>
      <c r="BD24" s="325" t="str">
        <f t="shared" si="25"/>
        <v/>
      </c>
      <c r="BE24" s="326" t="str">
        <f t="shared" si="13"/>
        <v/>
      </c>
      <c r="BF24" s="326" t="str">
        <f t="shared" si="26"/>
        <v/>
      </c>
      <c r="BG24" s="326" t="str">
        <f t="shared" si="27"/>
        <v/>
      </c>
      <c r="BH24" s="326" t="str">
        <f>IF($T24+$U24&gt;0, IF($Z24="○",0,MIN(AA24,VLOOKUP($T24+$U24,チーム保育加配加算!$C$3:$F$9,4,TRUE))),"")</f>
        <v/>
      </c>
      <c r="BI24" s="326" t="str">
        <f t="shared" si="28"/>
        <v/>
      </c>
      <c r="BJ24" s="326" t="str">
        <f t="shared" si="29"/>
        <v/>
      </c>
      <c r="BK24" s="326" t="str">
        <f t="shared" si="30"/>
        <v/>
      </c>
      <c r="BL24" s="326" t="str">
        <f t="shared" si="31"/>
        <v/>
      </c>
      <c r="BM24" s="326" t="str">
        <f t="shared" si="14"/>
        <v/>
      </c>
      <c r="BN24" s="326" t="str">
        <f t="shared" si="32"/>
        <v/>
      </c>
      <c r="BO24" s="326" t="str">
        <f t="shared" si="33"/>
        <v/>
      </c>
      <c r="BP24" s="357" t="str">
        <f t="shared" si="34"/>
        <v/>
      </c>
      <c r="BQ24" s="357" t="str">
        <f t="shared" si="35"/>
        <v/>
      </c>
      <c r="BR24" s="327" t="str">
        <f t="shared" si="36"/>
        <v/>
      </c>
      <c r="BS24" s="325" t="str">
        <f t="shared" si="15"/>
        <v/>
      </c>
      <c r="BT24" s="328" t="str">
        <f t="shared" si="37"/>
        <v/>
      </c>
      <c r="BU24" s="329" t="str">
        <f t="shared" si="38"/>
        <v/>
      </c>
      <c r="BV24" s="329" t="str">
        <f t="shared" si="39"/>
        <v/>
      </c>
      <c r="BW24" s="33"/>
      <c r="BX24" s="34"/>
      <c r="BY24" s="330" t="str">
        <f t="shared" si="16"/>
        <v/>
      </c>
      <c r="BZ24" s="330" t="str">
        <f t="shared" si="40"/>
        <v/>
      </c>
      <c r="CA24" s="330" t="str">
        <f t="shared" si="17"/>
        <v/>
      </c>
      <c r="CB24" s="330" t="str">
        <f t="shared" si="18"/>
        <v/>
      </c>
      <c r="CC24" s="330" t="str">
        <f t="shared" si="19"/>
        <v/>
      </c>
      <c r="CD24" s="331" t="str">
        <f>IF(  AND( $B24&lt;&gt;"",$BH24&gt;0),VLOOKUP($BH24,チーム保育加配加算!$I$3:$J$9,2,FALSE),"")</f>
        <v/>
      </c>
      <c r="CE24" s="330" t="str">
        <f t="shared" si="20"/>
        <v/>
      </c>
      <c r="CF24" s="330" t="str">
        <f t="shared" si="21"/>
        <v/>
      </c>
      <c r="CG24" s="332"/>
      <c r="CH24" s="333"/>
      <c r="CI24" s="333"/>
      <c r="CJ24" s="333" t="str">
        <f t="shared" si="22"/>
        <v/>
      </c>
      <c r="CK24" s="197"/>
      <c r="CL24" s="370"/>
      <c r="CM24" s="370"/>
      <c r="CN24" s="371"/>
      <c r="CO24" s="1"/>
      <c r="CP24" s="1"/>
      <c r="CQ24" s="39"/>
      <c r="CR24" s="40"/>
      <c r="CS24" s="40"/>
      <c r="CT24" s="40"/>
      <c r="CU24" s="40"/>
      <c r="CV24" s="40"/>
      <c r="CW24" s="40"/>
      <c r="CX24" s="40"/>
      <c r="CY24" s="33"/>
      <c r="CZ24" s="34"/>
      <c r="DA24"/>
      <c r="DB24" s="132"/>
      <c r="DC24" s="133"/>
      <c r="DD24" s="133"/>
      <c r="DE24" s="134"/>
    </row>
    <row r="26" spans="1:109" s="3" customFormat="1">
      <c r="B26" s="360">
        <v>2</v>
      </c>
      <c r="C26" s="360">
        <v>3</v>
      </c>
      <c r="D26" s="360">
        <v>4</v>
      </c>
      <c r="E26" s="360">
        <v>5</v>
      </c>
      <c r="F26" s="360">
        <v>6</v>
      </c>
      <c r="G26" s="360">
        <v>7</v>
      </c>
      <c r="H26" s="360">
        <v>8</v>
      </c>
      <c r="I26" s="360">
        <v>9</v>
      </c>
      <c r="J26" s="360">
        <v>10</v>
      </c>
      <c r="K26" s="360">
        <v>11</v>
      </c>
      <c r="L26" s="360">
        <v>12</v>
      </c>
      <c r="M26" s="360">
        <v>13</v>
      </c>
      <c r="N26" s="360">
        <v>14</v>
      </c>
      <c r="O26" s="360">
        <v>15</v>
      </c>
      <c r="P26" s="360">
        <v>16</v>
      </c>
      <c r="Q26" s="360">
        <v>17</v>
      </c>
      <c r="R26" s="360">
        <v>18</v>
      </c>
      <c r="S26" s="360">
        <v>19</v>
      </c>
      <c r="T26" s="360">
        <v>20</v>
      </c>
      <c r="U26" s="360">
        <v>21</v>
      </c>
      <c r="V26" s="360">
        <v>22</v>
      </c>
      <c r="W26" s="360">
        <v>23</v>
      </c>
      <c r="X26" s="360">
        <v>24</v>
      </c>
      <c r="Y26" s="360">
        <v>25</v>
      </c>
      <c r="Z26" s="360">
        <v>26</v>
      </c>
      <c r="AA26" s="360">
        <v>27</v>
      </c>
      <c r="AB26" s="360">
        <v>28</v>
      </c>
      <c r="AC26" s="360">
        <v>29</v>
      </c>
      <c r="AD26" s="360">
        <v>30</v>
      </c>
      <c r="AE26" s="360">
        <v>31</v>
      </c>
      <c r="AF26" s="360">
        <v>32</v>
      </c>
      <c r="AG26" s="360">
        <v>33</v>
      </c>
      <c r="AH26" s="360">
        <v>34</v>
      </c>
      <c r="AI26" s="360">
        <v>35</v>
      </c>
      <c r="AJ26" s="360">
        <v>36</v>
      </c>
      <c r="AK26" s="360">
        <v>37</v>
      </c>
      <c r="AL26" s="360">
        <v>38</v>
      </c>
      <c r="AM26" s="360">
        <v>39</v>
      </c>
      <c r="AN26" s="360">
        <v>40</v>
      </c>
      <c r="AO26" s="360">
        <v>41</v>
      </c>
      <c r="AP26" s="360">
        <v>42</v>
      </c>
      <c r="AQ26" s="360">
        <v>43</v>
      </c>
      <c r="AR26" s="360">
        <v>44</v>
      </c>
      <c r="AS26" s="360">
        <v>45</v>
      </c>
      <c r="AT26" s="360">
        <v>46</v>
      </c>
      <c r="AU26" s="360">
        <v>47</v>
      </c>
      <c r="AV26" s="360">
        <v>48</v>
      </c>
      <c r="AW26" s="360">
        <v>49</v>
      </c>
      <c r="AX26" s="360">
        <v>50</v>
      </c>
      <c r="AY26" s="360">
        <v>51</v>
      </c>
      <c r="AZ26" s="360">
        <v>52</v>
      </c>
      <c r="BA26" s="360">
        <v>53</v>
      </c>
      <c r="BB26" s="360">
        <v>54</v>
      </c>
      <c r="BC26" s="360">
        <v>55</v>
      </c>
      <c r="BD26" s="360">
        <v>56</v>
      </c>
      <c r="BE26" s="360">
        <v>57</v>
      </c>
      <c r="BF26" s="360">
        <v>58</v>
      </c>
      <c r="BG26" s="360">
        <v>59</v>
      </c>
      <c r="BH26" s="360">
        <v>60</v>
      </c>
      <c r="BI26" s="360">
        <v>61</v>
      </c>
      <c r="BJ26" s="360">
        <v>62</v>
      </c>
      <c r="BK26" s="360">
        <v>63</v>
      </c>
      <c r="BL26" s="360">
        <v>64</v>
      </c>
      <c r="BM26" s="360">
        <v>65</v>
      </c>
      <c r="BN26" s="360">
        <v>66</v>
      </c>
      <c r="BO26" s="360">
        <v>67</v>
      </c>
      <c r="BP26" s="360">
        <v>68</v>
      </c>
      <c r="BQ26" s="360">
        <v>69</v>
      </c>
      <c r="BR26" s="360">
        <v>70</v>
      </c>
      <c r="BS26" s="360">
        <v>71</v>
      </c>
      <c r="BT26" s="360">
        <v>72</v>
      </c>
      <c r="BU26" s="360">
        <v>73</v>
      </c>
      <c r="BV26" s="360">
        <v>74</v>
      </c>
      <c r="BW26" s="360">
        <v>75</v>
      </c>
      <c r="BX26" s="360">
        <v>76</v>
      </c>
      <c r="BY26" s="360">
        <v>77</v>
      </c>
      <c r="BZ26" s="360">
        <v>78</v>
      </c>
      <c r="CA26" s="360">
        <v>79</v>
      </c>
      <c r="CB26" s="360">
        <v>80</v>
      </c>
      <c r="CC26" s="360">
        <v>81</v>
      </c>
      <c r="CD26" s="360">
        <v>82</v>
      </c>
      <c r="CE26" s="360">
        <v>83</v>
      </c>
      <c r="CF26" s="360">
        <v>84</v>
      </c>
      <c r="CG26" s="360">
        <v>85</v>
      </c>
      <c r="CH26" s="360">
        <v>86</v>
      </c>
      <c r="CI26" s="360">
        <v>87</v>
      </c>
      <c r="CJ26" s="360">
        <v>88</v>
      </c>
      <c r="CK26" s="360">
        <v>89</v>
      </c>
      <c r="CL26" s="360">
        <v>90</v>
      </c>
      <c r="CM26" s="360">
        <v>91</v>
      </c>
      <c r="CN26" s="360">
        <v>92</v>
      </c>
      <c r="CO26" s="360">
        <v>93</v>
      </c>
      <c r="CP26" s="360">
        <v>94</v>
      </c>
      <c r="CQ26" s="360">
        <v>95</v>
      </c>
      <c r="CR26" s="360">
        <v>96</v>
      </c>
      <c r="CS26" s="360">
        <v>97</v>
      </c>
      <c r="CT26" s="360">
        <v>98</v>
      </c>
      <c r="CU26" s="360">
        <v>99</v>
      </c>
      <c r="CV26" s="360">
        <v>100</v>
      </c>
      <c r="CW26" s="360">
        <v>101</v>
      </c>
      <c r="CX26" s="360">
        <v>102</v>
      </c>
      <c r="CY26" s="360">
        <v>103</v>
      </c>
      <c r="CZ26" s="360">
        <v>104</v>
      </c>
      <c r="DA26" s="360">
        <v>105</v>
      </c>
      <c r="DB26" s="360">
        <v>106</v>
      </c>
      <c r="DC26" s="360">
        <v>107</v>
      </c>
      <c r="DD26" s="360">
        <v>108</v>
      </c>
      <c r="DE26" s="360">
        <v>109</v>
      </c>
    </row>
    <row r="27" spans="1:109">
      <c r="CN27" s="57"/>
    </row>
    <row r="29" spans="1:109">
      <c r="B29" s="119" t="s">
        <v>141</v>
      </c>
    </row>
    <row r="30" spans="1:109">
      <c r="B30" s="119" t="s">
        <v>143</v>
      </c>
    </row>
    <row r="31" spans="1:109">
      <c r="B31" s="119" t="s">
        <v>144</v>
      </c>
    </row>
    <row r="32" spans="1:109">
      <c r="B32" s="119" t="s">
        <v>145</v>
      </c>
    </row>
    <row r="33" spans="2:2">
      <c r="B33" s="119" t="s">
        <v>146</v>
      </c>
    </row>
    <row r="34" spans="2:2">
      <c r="B34" s="119" t="s">
        <v>147</v>
      </c>
    </row>
    <row r="35" spans="2:2">
      <c r="B35" s="119" t="s">
        <v>148</v>
      </c>
    </row>
    <row r="36" spans="2:2">
      <c r="B36" s="119" t="s">
        <v>149</v>
      </c>
    </row>
    <row r="37" spans="2:2">
      <c r="B37" s="119" t="s">
        <v>142</v>
      </c>
    </row>
  </sheetData>
  <sheetProtection sheet="1" objects="1" scenarios="1"/>
  <phoneticPr fontId="2"/>
  <conditionalFormatting sqref="B2:B24">
    <cfRule type="expression" dxfId="12" priority="4">
      <formula>AND($A2&lt;&gt;"",$B2="",$A$2&lt;&gt;"自動解析")</formula>
    </cfRule>
  </conditionalFormatting>
  <conditionalFormatting sqref="B3:C24 W3:AO24">
    <cfRule type="expression" dxfId="11" priority="2">
      <formula>LEFT($A3,2)="自動"</formula>
    </cfRule>
  </conditionalFormatting>
  <conditionalFormatting sqref="D2:S2">
    <cfRule type="expression" dxfId="10" priority="3">
      <formula>$A$2="自動解析"</formula>
    </cfRule>
  </conditionalFormatting>
  <conditionalFormatting sqref="Z2:Z24 AJ6:AL7 AC2:AH24 AJ5:AK5">
    <cfRule type="expression" dxfId="9" priority="110">
      <formula>AND($Z2="○",$BH2&gt;0)</formula>
    </cfRule>
  </conditionalFormatting>
  <conditionalFormatting sqref="AA2:AA24">
    <cfRule type="expression" dxfId="8" priority="109">
      <formula>OR(AND(AA2&gt;BH2,Z2&lt;&gt;"○"),AND(AA2&gt;0,Z2="○"))</formula>
    </cfRule>
  </conditionalFormatting>
  <conditionalFormatting sqref="AB2">
    <cfRule type="expression" dxfId="7" priority="1">
      <formula>$A$2="自動解析"</formula>
    </cfRule>
  </conditionalFormatting>
  <conditionalFormatting sqref="AC2:AI24">
    <cfRule type="expression" dxfId="6" priority="6">
      <formula>$B2&lt;&gt;""</formula>
    </cfRule>
  </conditionalFormatting>
  <conditionalFormatting sqref="AF2:AF24">
    <cfRule type="expression" dxfId="5" priority="114">
      <formula>OR( AND($AF2&lt;&gt;"",   OR($T2&lt;=35,$T2&gt;=121)  )  )</formula>
    </cfRule>
  </conditionalFormatting>
  <conditionalFormatting sqref="AI2:AO4 AJ6:AO7 AI8:AO24 AM5:AO5 A2:AA24 AI5:AI7 CK2:CK24">
    <cfRule type="expression" dxfId="4" priority="108">
      <formula>$B2&lt;&gt;""</formula>
    </cfRule>
  </conditionalFormatting>
  <conditionalFormatting sqref="AJ5:AL5">
    <cfRule type="expression" dxfId="3" priority="5">
      <formula>$B5&lt;&gt;""</formula>
    </cfRule>
  </conditionalFormatting>
  <conditionalFormatting sqref="AL2:AL24">
    <cfRule type="expression" dxfId="2" priority="16" stopIfTrue="1">
      <formula>AND($AL2="○",$T2+$U2+$V2&lt;91)</formula>
    </cfRule>
  </conditionalFormatting>
  <conditionalFormatting sqref="AM2:AM24">
    <cfRule type="expression" dxfId="1" priority="10">
      <formula>AND($AM2="○",$T2+$U2+$V2&lt;271)</formula>
    </cfRule>
  </conditionalFormatting>
  <conditionalFormatting sqref="AN2:AN24">
    <cfRule type="expression" dxfId="0" priority="9">
      <formula>AND($AN2="○",$T2+$U2+$V2&lt;271)</formula>
    </cfRule>
  </conditionalFormatting>
  <dataValidations count="12">
    <dataValidation type="list" allowBlank="1" showInputMessage="1" showErrorMessage="1" sqref="BQ3:BQ24 AK5:AK7 AD2:AD24" xr:uid="{00000000-0002-0000-0000-000001000000}">
      <formula1>"0,-1,-2"</formula1>
    </dataValidation>
    <dataValidation type="list" allowBlank="1" showInputMessage="1" showErrorMessage="1" sqref="B2:B24" xr:uid="{C7AC9165-7371-4C76-AE91-9B8A969398A4}">
      <formula1>$B$30:$B$37</formula1>
    </dataValidation>
    <dataValidation type="list" allowBlank="1" showInputMessage="1" showErrorMessage="1" sqref="Z2:Z24 AJ5:AJ7 AM2:AN24 AK2:AL4 AK8:AL24 AC2:AC24 AE2:AG24 AL5:AL7" xr:uid="{627DC040-D2A0-42BB-8F6E-8D63F91AFC0D}">
      <formula1>"○,×"</formula1>
    </dataValidation>
    <dataValidation type="list" allowBlank="1" showInputMessage="1" showErrorMessage="1" sqref="BO3:BO24" xr:uid="{FB38A66E-2853-49A6-A72F-EEDF06DF6287}">
      <formula1>"0,0.6"</formula1>
    </dataValidation>
    <dataValidation type="list" allowBlank="1" showInputMessage="1" showErrorMessage="1" sqref="BP21:BP24" xr:uid="{8217A4F7-9CB1-463F-8808-DBE252DDA7E8}">
      <formula1>"0,1"</formula1>
    </dataValidation>
    <dataValidation type="list" allowBlank="1" showInputMessage="1" showErrorMessage="1" sqref="BL3:BN24" xr:uid="{C3AE5520-2E1A-4FB4-8B17-92F3ECD72D52}">
      <formula1>"0,0.8"</formula1>
    </dataValidation>
    <dataValidation type="list" allowBlank="1" showInputMessage="1" showErrorMessage="1" sqref="W2:Y24" xr:uid="{922C770C-2B58-40AF-BC93-275A23C0CDEF}">
      <formula1>"×,○"</formula1>
    </dataValidation>
    <dataValidation type="list" allowBlank="1" showInputMessage="1" showErrorMessage="1" sqref="BP3:BP20" xr:uid="{6A1E1C09-3902-46C5-9E47-9028E57AA654}">
      <formula1>"0,-1"</formula1>
    </dataValidation>
    <dataValidation type="list" allowBlank="1" showInputMessage="1" showErrorMessage="1" sqref="AJ2:AJ4 AJ8:AJ24" xr:uid="{9C32B491-8F3B-4C01-83AB-54B13E536B30}">
      <formula1>"A,B, "</formula1>
    </dataValidation>
    <dataValidation type="list" allowBlank="1" showInputMessage="1" showErrorMessage="1" promptTitle="栄養管理" prompt="Ａは算定対象" sqref="AO2:AO24" xr:uid="{E78C3449-DE60-435A-B53F-5A02714316E4}">
      <formula1>"A,B,C"</formula1>
    </dataValidation>
    <dataValidation type="list" showInputMessage="1" showErrorMessage="1" sqref="AH2:AH24" xr:uid="{2EC99E65-6843-4C07-AB40-497E81851D63}">
      <formula1>"自園,搬入"</formula1>
    </dataValidation>
    <dataValidation type="list" allowBlank="1" showDropDown="1" showInputMessage="1" showErrorMessage="1" sqref="AI2:AI24" xr:uid="{8A8FC7F6-4644-4475-9C01-EEF983F02A96}">
      <formula1>"0,1,2,3,4,5"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Width="4" orientation="landscape" r:id="rId1"/>
  <headerFooter>
    <oddHeader>&amp;L&amp;F
&amp;D&amp;T</oddHeader>
    <oddFooter>&amp;C&amp;P/&amp;N</oddFooter>
  </headerFooter>
  <colBreaks count="4" manualBreakCount="4">
    <brk id="41" max="1048575" man="1"/>
    <brk id="57" max="25" man="1"/>
    <brk id="76" max="25" man="1"/>
    <brk id="89" max="2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51D0D7-2E67-4F9A-ACB2-34BD5158D8BE}">
          <x14:formula1>
            <xm:f>チーム保育加配加算!$F$3:$F$11</xm:f>
          </x14:formula1>
          <xm:sqref>AA2:AA24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92D050"/>
    <pageSetUpPr fitToPage="1"/>
  </sheetPr>
  <dimension ref="A1:AZ47"/>
  <sheetViews>
    <sheetView topLeftCell="A16" workbookViewId="0">
      <selection activeCell="AI36" sqref="AI36"/>
    </sheetView>
  </sheetViews>
  <sheetFormatPr defaultRowHeight="18.75"/>
  <cols>
    <col min="1" max="8" width="2.625" style="11" customWidth="1"/>
    <col min="9" max="9" width="6.625" style="11" customWidth="1"/>
    <col min="10" max="18" width="2.875" style="11" customWidth="1"/>
    <col min="19" max="34" width="2.625" style="11" customWidth="1"/>
    <col min="35" max="35" width="25.875" style="11" customWidth="1"/>
    <col min="36" max="44" width="6.25" style="11" customWidth="1"/>
    <col min="45" max="47" width="6.875" style="11" customWidth="1"/>
    <col min="48" max="48" width="4" style="11" customWidth="1"/>
    <col min="49" max="49" width="8.5" style="11" customWidth="1"/>
    <col min="50" max="50" width="2.625" style="11" customWidth="1"/>
    <col min="51" max="51" width="4.625" style="11" customWidth="1"/>
  </cols>
  <sheetData>
    <row r="1" spans="1:52">
      <c r="A1" s="375" t="s">
        <v>40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</row>
    <row r="2" spans="1:52">
      <c r="Y2" s="4"/>
      <c r="Z2" s="375"/>
      <c r="AA2" s="376"/>
      <c r="AB2" s="376"/>
      <c r="AC2" s="376"/>
      <c r="AD2" s="376"/>
      <c r="AE2" s="376"/>
      <c r="AF2" s="376"/>
    </row>
    <row r="3" spans="1:52" ht="18" customHeight="1">
      <c r="A3" s="426" t="s">
        <v>41</v>
      </c>
      <c r="B3" s="408" t="s">
        <v>42</v>
      </c>
      <c r="C3" s="382"/>
      <c r="D3" s="382"/>
      <c r="E3" s="382"/>
      <c r="F3" s="383"/>
      <c r="G3" s="390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3"/>
    </row>
    <row r="4" spans="1:52" ht="18" customHeight="1">
      <c r="A4" s="427"/>
      <c r="B4" s="408" t="s">
        <v>43</v>
      </c>
      <c r="C4" s="382"/>
      <c r="D4" s="382"/>
      <c r="E4" s="382"/>
      <c r="F4" s="383"/>
      <c r="G4" s="435"/>
      <c r="H4" s="401"/>
      <c r="I4" s="401"/>
      <c r="J4" s="414" t="s">
        <v>44</v>
      </c>
      <c r="K4" s="382"/>
      <c r="L4" s="382"/>
      <c r="M4" s="382"/>
      <c r="N4" s="382"/>
      <c r="O4" s="383"/>
      <c r="P4" s="419"/>
      <c r="Q4" s="401"/>
      <c r="R4" s="420"/>
      <c r="S4" s="5" t="s">
        <v>45</v>
      </c>
      <c r="T4" s="392" t="s">
        <v>46</v>
      </c>
      <c r="U4" s="382"/>
      <c r="V4" s="382"/>
      <c r="W4" s="382"/>
      <c r="X4" s="382"/>
      <c r="Y4" s="382"/>
      <c r="Z4" s="382"/>
      <c r="AA4" s="382"/>
      <c r="AB4" s="383"/>
      <c r="AC4" s="403"/>
      <c r="AD4" s="404"/>
      <c r="AE4" s="5" t="s">
        <v>47</v>
      </c>
    </row>
    <row r="5" spans="1:52" ht="18" customHeight="1">
      <c r="A5" s="427"/>
      <c r="B5" s="408" t="s">
        <v>0</v>
      </c>
      <c r="C5" s="382"/>
      <c r="D5" s="382"/>
      <c r="E5" s="382"/>
      <c r="F5" s="383"/>
      <c r="G5" s="410" t="s">
        <v>39</v>
      </c>
      <c r="H5" s="382"/>
      <c r="I5" s="382"/>
      <c r="J5" s="408" t="s">
        <v>48</v>
      </c>
      <c r="K5" s="382"/>
      <c r="L5" s="382"/>
      <c r="M5" s="382"/>
      <c r="N5" s="382"/>
      <c r="O5" s="383"/>
      <c r="P5" s="431"/>
      <c r="Q5" s="382"/>
      <c r="R5" s="383"/>
      <c r="S5" s="5" t="s">
        <v>47</v>
      </c>
      <c r="T5" s="386" t="s">
        <v>49</v>
      </c>
      <c r="U5" s="382"/>
      <c r="V5" s="382"/>
      <c r="W5" s="382"/>
      <c r="X5" s="382"/>
      <c r="Y5" s="382"/>
      <c r="Z5" s="382"/>
      <c r="AA5" s="382"/>
      <c r="AB5" s="383"/>
      <c r="AC5" s="403"/>
      <c r="AD5" s="404"/>
      <c r="AE5" s="5" t="s">
        <v>47</v>
      </c>
    </row>
    <row r="6" spans="1:52" ht="18" customHeight="1" thickBot="1">
      <c r="A6" s="428"/>
      <c r="B6" s="408" t="s">
        <v>50</v>
      </c>
      <c r="C6" s="382"/>
      <c r="D6" s="382"/>
      <c r="E6" s="382"/>
      <c r="F6" s="383"/>
      <c r="G6" s="432"/>
      <c r="H6" s="382"/>
      <c r="I6" s="382"/>
      <c r="J6" s="408" t="s">
        <v>51</v>
      </c>
      <c r="K6" s="382"/>
      <c r="L6" s="382"/>
      <c r="M6" s="382"/>
      <c r="N6" s="382"/>
      <c r="O6" s="383"/>
      <c r="P6" s="407"/>
      <c r="Q6" s="382"/>
      <c r="R6" s="383"/>
      <c r="S6" s="5" t="s">
        <v>47</v>
      </c>
      <c r="T6" s="386" t="s">
        <v>52</v>
      </c>
      <c r="U6" s="382"/>
      <c r="V6" s="382"/>
      <c r="W6" s="382"/>
      <c r="X6" s="382"/>
      <c r="Y6" s="382"/>
      <c r="Z6" s="382"/>
      <c r="AA6" s="382"/>
      <c r="AB6" s="383"/>
      <c r="AC6" s="403"/>
      <c r="AD6" s="404"/>
      <c r="AE6" s="5" t="s">
        <v>53</v>
      </c>
      <c r="AV6" s="436" t="s">
        <v>54</v>
      </c>
      <c r="AW6" s="376"/>
      <c r="AY6" s="436" t="s">
        <v>55</v>
      </c>
      <c r="AZ6" s="441"/>
    </row>
    <row r="7" spans="1:52" ht="17.25" customHeight="1" thickBot="1">
      <c r="G7" s="64"/>
      <c r="H7" s="60"/>
      <c r="I7" s="60"/>
      <c r="J7" s="60"/>
      <c r="K7" s="60"/>
      <c r="L7" s="60"/>
      <c r="M7" s="60"/>
      <c r="N7" s="60"/>
      <c r="O7" s="60"/>
      <c r="P7" s="65"/>
      <c r="Q7" s="60"/>
      <c r="R7" s="60"/>
      <c r="S7" s="60"/>
      <c r="T7" s="138"/>
      <c r="U7" s="60"/>
      <c r="V7" s="60"/>
      <c r="W7" s="60"/>
      <c r="X7" s="60"/>
      <c r="Y7" s="60"/>
      <c r="Z7" s="65"/>
      <c r="AA7" s="60"/>
      <c r="AB7" s="60"/>
      <c r="AC7" s="60"/>
      <c r="AD7" s="60"/>
      <c r="AE7" s="60"/>
      <c r="AV7" s="437"/>
      <c r="AW7" s="437"/>
      <c r="AY7" s="437"/>
      <c r="AZ7" s="437"/>
    </row>
    <row r="8" spans="1:52" ht="18" customHeight="1" thickBot="1">
      <c r="A8" t="s">
        <v>56</v>
      </c>
      <c r="B8" t="s">
        <v>57</v>
      </c>
      <c r="G8"/>
      <c r="Z8" s="1"/>
      <c r="AA8" s="1"/>
      <c r="AB8" s="1"/>
      <c r="AC8" s="1"/>
      <c r="AD8" s="1"/>
      <c r="AI8" s="72"/>
      <c r="AJ8" s="438" t="s">
        <v>58</v>
      </c>
      <c r="AK8" s="439"/>
      <c r="AL8" s="440"/>
      <c r="AM8" s="438" t="s">
        <v>59</v>
      </c>
      <c r="AN8" s="439"/>
      <c r="AO8" s="440"/>
      <c r="AP8" s="438" t="s">
        <v>60</v>
      </c>
      <c r="AQ8" s="439"/>
      <c r="AR8" s="440"/>
      <c r="AS8" s="438" t="s">
        <v>61</v>
      </c>
      <c r="AT8" s="439"/>
      <c r="AU8" s="440"/>
      <c r="AV8" s="433" t="s">
        <v>62</v>
      </c>
      <c r="AW8" s="434"/>
      <c r="AX8"/>
      <c r="AY8" s="442" t="s">
        <v>62</v>
      </c>
      <c r="AZ8" s="434"/>
    </row>
    <row r="9" spans="1:52" ht="18" customHeight="1">
      <c r="A9" s="391" t="s">
        <v>63</v>
      </c>
      <c r="B9" s="378"/>
      <c r="C9" s="378"/>
      <c r="D9" s="378"/>
      <c r="E9" s="378"/>
      <c r="F9" s="378"/>
      <c r="G9" s="378"/>
      <c r="H9" s="378"/>
      <c r="I9" s="379"/>
      <c r="J9" s="391" t="s">
        <v>64</v>
      </c>
      <c r="K9" s="378"/>
      <c r="L9" s="379"/>
      <c r="M9" s="391" t="s">
        <v>65</v>
      </c>
      <c r="N9" s="378"/>
      <c r="O9" s="379"/>
      <c r="P9" s="389" t="s">
        <v>66</v>
      </c>
      <c r="Q9" s="378"/>
      <c r="R9" s="379"/>
      <c r="S9" s="12"/>
      <c r="U9" s="7"/>
      <c r="V9" s="1"/>
      <c r="AB9" s="14"/>
      <c r="AC9" s="15"/>
      <c r="AD9" s="15"/>
      <c r="AE9" s="15"/>
      <c r="AI9" s="73"/>
      <c r="AJ9" s="61" t="s">
        <v>64</v>
      </c>
      <c r="AK9" s="76" t="s">
        <v>65</v>
      </c>
      <c r="AL9" s="77" t="s">
        <v>66</v>
      </c>
      <c r="AM9" s="61" t="s">
        <v>64</v>
      </c>
      <c r="AN9" s="76" t="s">
        <v>65</v>
      </c>
      <c r="AO9" s="78" t="s">
        <v>66</v>
      </c>
      <c r="AP9" s="61" t="s">
        <v>64</v>
      </c>
      <c r="AQ9" s="76" t="s">
        <v>65</v>
      </c>
      <c r="AR9" s="77" t="s">
        <v>66</v>
      </c>
      <c r="AS9" s="61" t="s">
        <v>64</v>
      </c>
      <c r="AT9" s="76" t="s">
        <v>65</v>
      </c>
      <c r="AU9" s="78" t="s">
        <v>66</v>
      </c>
      <c r="AV9" s="80" t="s">
        <v>67</v>
      </c>
      <c r="AW9" s="109" t="s">
        <v>68</v>
      </c>
      <c r="AX9"/>
      <c r="AY9" s="17" t="s">
        <v>67</v>
      </c>
      <c r="AZ9" s="108" t="s">
        <v>68</v>
      </c>
    </row>
    <row r="10" spans="1:52" ht="18" customHeight="1" thickBot="1">
      <c r="A10" s="415" t="s">
        <v>69</v>
      </c>
      <c r="B10" s="411" t="s">
        <v>70</v>
      </c>
      <c r="C10" s="378"/>
      <c r="D10" s="378"/>
      <c r="E10" s="378"/>
      <c r="F10" s="378"/>
      <c r="G10" s="378"/>
      <c r="H10" s="378"/>
      <c r="I10" s="379"/>
      <c r="J10" s="380"/>
      <c r="K10" s="378"/>
      <c r="L10" s="379"/>
      <c r="M10" s="393"/>
      <c r="N10" s="378"/>
      <c r="O10" s="379"/>
      <c r="P10" s="380"/>
      <c r="Q10" s="378"/>
      <c r="R10" s="379"/>
      <c r="S10" s="362"/>
      <c r="V10" s="1"/>
      <c r="AB10" s="14"/>
      <c r="AC10" s="15"/>
      <c r="AD10" s="15"/>
      <c r="AE10" s="15"/>
      <c r="AI10" s="74" t="s">
        <v>70</v>
      </c>
      <c r="AJ10" s="81"/>
      <c r="AK10" s="82"/>
      <c r="AL10" s="83"/>
      <c r="AM10" s="81"/>
      <c r="AN10" s="82"/>
      <c r="AO10" s="84"/>
      <c r="AP10" s="81"/>
      <c r="AQ10" s="82"/>
      <c r="AR10" s="83"/>
      <c r="AS10" s="85"/>
      <c r="AT10" s="86"/>
      <c r="AU10" s="87"/>
      <c r="AV10" s="17"/>
      <c r="AW10" s="443"/>
      <c r="AX10"/>
      <c r="AY10" s="17"/>
      <c r="AZ10" s="451"/>
    </row>
    <row r="11" spans="1:52" ht="18" customHeight="1">
      <c r="A11" s="416"/>
      <c r="B11" s="377" t="s">
        <v>71</v>
      </c>
      <c r="C11" s="378"/>
      <c r="D11" s="378"/>
      <c r="E11" s="378"/>
      <c r="F11" s="378"/>
      <c r="G11" s="378"/>
      <c r="H11" s="378"/>
      <c r="I11" s="379"/>
      <c r="J11" s="380"/>
      <c r="K11" s="378"/>
      <c r="L11" s="379"/>
      <c r="M11" s="380"/>
      <c r="N11" s="378"/>
      <c r="O11" s="379"/>
      <c r="P11" s="380"/>
      <c r="Q11" s="378"/>
      <c r="R11" s="379"/>
      <c r="S11" s="362"/>
      <c r="V11" s="1"/>
      <c r="AB11" s="14"/>
      <c r="AC11" s="15"/>
      <c r="AD11" s="15"/>
      <c r="AE11" s="15"/>
      <c r="AI11" s="74" t="s">
        <v>71</v>
      </c>
      <c r="AJ11" s="88"/>
      <c r="AK11" s="79"/>
      <c r="AL11" s="69"/>
      <c r="AM11" s="88"/>
      <c r="AN11" s="79"/>
      <c r="AO11" s="69"/>
      <c r="AP11" s="88"/>
      <c r="AQ11" s="79"/>
      <c r="AR11" s="89"/>
      <c r="AS11" s="90"/>
      <c r="AT11" s="91"/>
      <c r="AU11" s="92"/>
      <c r="AV11" s="17"/>
      <c r="AW11" s="444"/>
      <c r="AX11"/>
      <c r="AY11" s="17"/>
      <c r="AZ11" s="452"/>
    </row>
    <row r="12" spans="1:52" ht="18" customHeight="1">
      <c r="A12" s="416"/>
      <c r="B12" s="411" t="s">
        <v>72</v>
      </c>
      <c r="C12" s="378"/>
      <c r="D12" s="378"/>
      <c r="E12" s="378"/>
      <c r="F12" s="378"/>
      <c r="G12" s="378"/>
      <c r="H12" s="378"/>
      <c r="I12" s="379"/>
      <c r="J12" s="380"/>
      <c r="K12" s="378"/>
      <c r="L12" s="379"/>
      <c r="M12" s="380"/>
      <c r="N12" s="378"/>
      <c r="O12" s="379"/>
      <c r="P12" s="380"/>
      <c r="Q12" s="378"/>
      <c r="R12" s="379"/>
      <c r="S12" s="362"/>
      <c r="U12" s="423" t="s">
        <v>73</v>
      </c>
      <c r="V12" s="446"/>
      <c r="W12" s="446"/>
      <c r="X12" s="447"/>
      <c r="Y12" s="423" t="s">
        <v>74</v>
      </c>
      <c r="Z12" s="378"/>
      <c r="AA12" s="379"/>
      <c r="AB12" s="400"/>
      <c r="AC12" s="401"/>
      <c r="AD12" s="401"/>
      <c r="AE12" s="63" t="s">
        <v>47</v>
      </c>
      <c r="AI12" s="74" t="s">
        <v>72</v>
      </c>
      <c r="AJ12" s="81"/>
      <c r="AK12" s="82"/>
      <c r="AL12" s="83"/>
      <c r="AM12" s="81"/>
      <c r="AN12" s="82"/>
      <c r="AO12" s="84"/>
      <c r="AP12" s="81"/>
      <c r="AQ12" s="82"/>
      <c r="AR12" s="83"/>
      <c r="AS12" s="85"/>
      <c r="AT12" s="86"/>
      <c r="AU12" s="87"/>
      <c r="AV12" s="17"/>
      <c r="AW12" s="444"/>
      <c r="AX12"/>
      <c r="AY12" s="17"/>
      <c r="AZ12" s="452"/>
    </row>
    <row r="13" spans="1:52" ht="18" customHeight="1">
      <c r="A13" s="416"/>
      <c r="B13" s="415" t="s">
        <v>75</v>
      </c>
      <c r="C13" s="377" t="s">
        <v>76</v>
      </c>
      <c r="D13" s="378"/>
      <c r="E13" s="378"/>
      <c r="F13" s="378"/>
      <c r="G13" s="378"/>
      <c r="H13" s="378"/>
      <c r="I13" s="379"/>
      <c r="J13" s="380"/>
      <c r="K13" s="378"/>
      <c r="L13" s="379"/>
      <c r="M13" s="380"/>
      <c r="N13" s="378"/>
      <c r="O13" s="379"/>
      <c r="P13" s="380"/>
      <c r="Q13" s="378"/>
      <c r="R13" s="379"/>
      <c r="S13" s="362"/>
      <c r="U13" s="448"/>
      <c r="V13" s="398"/>
      <c r="W13" s="398"/>
      <c r="X13" s="399"/>
      <c r="Y13" s="423" t="s">
        <v>77</v>
      </c>
      <c r="Z13" s="378"/>
      <c r="AA13" s="379"/>
      <c r="AB13" s="400"/>
      <c r="AC13" s="401"/>
      <c r="AD13" s="401"/>
      <c r="AE13" s="63" t="s">
        <v>47</v>
      </c>
      <c r="AI13" s="74" t="s">
        <v>76</v>
      </c>
      <c r="AJ13" s="88"/>
      <c r="AK13" s="79"/>
      <c r="AL13" s="89"/>
      <c r="AM13" s="88"/>
      <c r="AN13" s="79"/>
      <c r="AO13" s="69"/>
      <c r="AP13" s="88"/>
      <c r="AQ13" s="79"/>
      <c r="AR13" s="89"/>
      <c r="AS13" s="90"/>
      <c r="AT13" s="91"/>
      <c r="AU13" s="92"/>
      <c r="AV13" s="17"/>
      <c r="AW13" s="444"/>
      <c r="AX13"/>
      <c r="AY13" s="17"/>
      <c r="AZ13" s="452"/>
    </row>
    <row r="14" spans="1:52" ht="18" customHeight="1">
      <c r="A14" s="416"/>
      <c r="B14" s="416"/>
      <c r="C14" s="377" t="s">
        <v>78</v>
      </c>
      <c r="D14" s="378"/>
      <c r="E14" s="378"/>
      <c r="F14" s="378"/>
      <c r="G14" s="378"/>
      <c r="H14" s="378"/>
      <c r="I14" s="379"/>
      <c r="J14" s="380"/>
      <c r="K14" s="378"/>
      <c r="L14" s="379"/>
      <c r="M14" s="380"/>
      <c r="N14" s="378"/>
      <c r="O14" s="379"/>
      <c r="P14" s="380"/>
      <c r="Q14" s="378"/>
      <c r="R14" s="379"/>
      <c r="S14" s="362"/>
      <c r="V14" s="1"/>
      <c r="AB14" s="14"/>
      <c r="AC14" s="15"/>
      <c r="AD14" s="15"/>
      <c r="AE14" s="15"/>
      <c r="AH14"/>
      <c r="AI14" s="74" t="s">
        <v>78</v>
      </c>
      <c r="AJ14" s="88"/>
      <c r="AK14" s="79"/>
      <c r="AL14" s="89"/>
      <c r="AM14" s="88"/>
      <c r="AN14" s="79"/>
      <c r="AO14" s="69"/>
      <c r="AP14" s="88"/>
      <c r="AQ14" s="79"/>
      <c r="AR14" s="89"/>
      <c r="AS14" s="90"/>
      <c r="AT14" s="91"/>
      <c r="AU14" s="92"/>
      <c r="AV14" s="17"/>
      <c r="AW14" s="444"/>
      <c r="AX14"/>
      <c r="AY14" s="17"/>
      <c r="AZ14" s="452"/>
    </row>
    <row r="15" spans="1:52" ht="18" customHeight="1">
      <c r="A15" s="416"/>
      <c r="B15" s="416"/>
      <c r="C15" s="377" t="s">
        <v>79</v>
      </c>
      <c r="D15" s="378"/>
      <c r="E15" s="378"/>
      <c r="F15" s="378"/>
      <c r="G15" s="378"/>
      <c r="H15" s="378"/>
      <c r="I15" s="379"/>
      <c r="J15" s="380"/>
      <c r="K15" s="378"/>
      <c r="L15" s="379"/>
      <c r="M15" s="381"/>
      <c r="N15" s="382"/>
      <c r="O15" s="383"/>
      <c r="P15" s="381"/>
      <c r="Q15" s="382"/>
      <c r="R15" s="383"/>
      <c r="S15" s="362"/>
      <c r="V15" s="1"/>
      <c r="AB15" s="14"/>
      <c r="AC15" s="15"/>
      <c r="AD15" s="15"/>
      <c r="AE15" s="15"/>
      <c r="AH15"/>
      <c r="AI15" s="74" t="s">
        <v>79</v>
      </c>
      <c r="AJ15" s="88"/>
      <c r="AK15" s="79"/>
      <c r="AL15" s="89"/>
      <c r="AM15" s="88"/>
      <c r="AN15" s="79"/>
      <c r="AO15" s="69"/>
      <c r="AP15" s="88"/>
      <c r="AQ15" s="79"/>
      <c r="AR15" s="89"/>
      <c r="AS15" s="90"/>
      <c r="AT15" s="91"/>
      <c r="AU15" s="92"/>
      <c r="AV15" s="17"/>
      <c r="AW15" s="444"/>
      <c r="AX15"/>
      <c r="AY15" s="17"/>
      <c r="AZ15" s="452"/>
    </row>
    <row r="16" spans="1:52" ht="18" customHeight="1">
      <c r="A16" s="416"/>
      <c r="B16" s="416"/>
      <c r="C16" s="377" t="s">
        <v>80</v>
      </c>
      <c r="D16" s="378"/>
      <c r="E16" s="378"/>
      <c r="F16" s="378"/>
      <c r="G16" s="378"/>
      <c r="H16" s="378"/>
      <c r="I16" s="379"/>
      <c r="J16" s="380"/>
      <c r="K16" s="378"/>
      <c r="L16" s="379"/>
      <c r="M16" s="381"/>
      <c r="N16" s="382"/>
      <c r="O16" s="383"/>
      <c r="P16" s="381"/>
      <c r="Q16" s="382"/>
      <c r="R16" s="383"/>
      <c r="S16" s="362"/>
      <c r="V16" s="1"/>
      <c r="AB16" s="16"/>
      <c r="AC16" s="15"/>
      <c r="AD16" s="15"/>
      <c r="AE16" s="15"/>
      <c r="AI16" s="74" t="s">
        <v>80</v>
      </c>
      <c r="AJ16" s="88"/>
      <c r="AK16" s="79"/>
      <c r="AL16" s="89"/>
      <c r="AM16" s="88"/>
      <c r="AN16" s="79"/>
      <c r="AO16" s="69"/>
      <c r="AP16" s="88"/>
      <c r="AQ16" s="79"/>
      <c r="AR16" s="89"/>
      <c r="AS16" s="90"/>
      <c r="AT16" s="91"/>
      <c r="AU16" s="92"/>
      <c r="AV16" s="17"/>
      <c r="AW16" s="444"/>
      <c r="AX16"/>
      <c r="AY16" s="17"/>
      <c r="AZ16" s="452"/>
    </row>
    <row r="17" spans="1:52" ht="18" customHeight="1">
      <c r="A17" s="416"/>
      <c r="B17" s="416"/>
      <c r="C17" s="377" t="s">
        <v>81</v>
      </c>
      <c r="D17" s="378"/>
      <c r="E17" s="378"/>
      <c r="F17" s="378"/>
      <c r="G17" s="378"/>
      <c r="H17" s="378"/>
      <c r="I17" s="379"/>
      <c r="J17" s="380"/>
      <c r="K17" s="378"/>
      <c r="L17" s="379"/>
      <c r="M17" s="380"/>
      <c r="N17" s="378"/>
      <c r="O17" s="379"/>
      <c r="P17" s="381"/>
      <c r="Q17" s="382"/>
      <c r="R17" s="383"/>
      <c r="S17" s="362"/>
      <c r="V17" s="1"/>
      <c r="AB17" s="14"/>
      <c r="AC17" s="15"/>
      <c r="AD17" s="15"/>
      <c r="AE17" s="15"/>
      <c r="AI17" s="74" t="s">
        <v>81</v>
      </c>
      <c r="AJ17" s="88"/>
      <c r="AK17" s="79"/>
      <c r="AL17" s="89"/>
      <c r="AM17" s="88"/>
      <c r="AN17" s="79"/>
      <c r="AO17" s="69"/>
      <c r="AP17" s="88"/>
      <c r="AQ17" s="79"/>
      <c r="AR17" s="89"/>
      <c r="AS17" s="90"/>
      <c r="AT17" s="91"/>
      <c r="AU17" s="92"/>
      <c r="AV17" s="17"/>
      <c r="AW17" s="444"/>
      <c r="AX17"/>
      <c r="AY17" s="17"/>
      <c r="AZ17" s="452"/>
    </row>
    <row r="18" spans="1:52" ht="18" customHeight="1">
      <c r="A18" s="416"/>
      <c r="B18" s="416"/>
      <c r="C18" s="409" t="s">
        <v>82</v>
      </c>
      <c r="D18" s="378"/>
      <c r="E18" s="378"/>
      <c r="F18" s="378"/>
      <c r="G18" s="378"/>
      <c r="H18" s="378"/>
      <c r="I18" s="379"/>
      <c r="J18" s="396"/>
      <c r="K18" s="382"/>
      <c r="L18" s="383"/>
      <c r="M18" s="396"/>
      <c r="N18" s="382"/>
      <c r="O18" s="383"/>
      <c r="P18" s="380"/>
      <c r="Q18" s="378"/>
      <c r="R18" s="379"/>
      <c r="S18" s="362"/>
      <c r="V18" s="1"/>
      <c r="AB18" s="14"/>
      <c r="AC18" s="15"/>
      <c r="AD18" s="15"/>
      <c r="AE18" s="15"/>
      <c r="AI18" s="74" t="s">
        <v>82</v>
      </c>
      <c r="AJ18" s="88"/>
      <c r="AK18" s="79"/>
      <c r="AL18" s="89"/>
      <c r="AM18" s="88"/>
      <c r="AN18" s="79"/>
      <c r="AO18" s="69"/>
      <c r="AP18" s="88"/>
      <c r="AQ18" s="79"/>
      <c r="AR18" s="89"/>
      <c r="AS18" s="90"/>
      <c r="AT18" s="91"/>
      <c r="AU18" s="92"/>
      <c r="AV18" s="17"/>
      <c r="AW18" s="444"/>
      <c r="AX18"/>
      <c r="AY18" s="17"/>
      <c r="AZ18" s="452"/>
    </row>
    <row r="19" spans="1:52" ht="18" customHeight="1">
      <c r="A19" s="416"/>
      <c r="B19" s="416"/>
      <c r="C19" s="377" t="s">
        <v>83</v>
      </c>
      <c r="D19" s="378"/>
      <c r="E19" s="378"/>
      <c r="F19" s="378"/>
      <c r="G19" s="378"/>
      <c r="H19" s="378"/>
      <c r="I19" s="379"/>
      <c r="J19" s="380"/>
      <c r="K19" s="378"/>
      <c r="L19" s="379"/>
      <c r="M19" s="380"/>
      <c r="N19" s="378"/>
      <c r="O19" s="379"/>
      <c r="P19" s="380"/>
      <c r="Q19" s="378"/>
      <c r="R19" s="379"/>
      <c r="S19" s="362"/>
      <c r="V19" s="1"/>
      <c r="AB19" s="15"/>
      <c r="AC19" s="15"/>
      <c r="AD19" s="15"/>
      <c r="AE19" s="15"/>
      <c r="AI19" s="74" t="s">
        <v>83</v>
      </c>
      <c r="AJ19" s="88"/>
      <c r="AK19" s="79"/>
      <c r="AL19" s="89"/>
      <c r="AM19" s="88"/>
      <c r="AN19" s="79"/>
      <c r="AO19" s="69"/>
      <c r="AP19" s="88"/>
      <c r="AQ19" s="79"/>
      <c r="AR19" s="89"/>
      <c r="AS19" s="90"/>
      <c r="AT19" s="91"/>
      <c r="AU19" s="92"/>
      <c r="AV19" s="17"/>
      <c r="AW19" s="444"/>
      <c r="AY19" s="17"/>
      <c r="AZ19" s="452"/>
    </row>
    <row r="20" spans="1:52" ht="18" customHeight="1" thickBot="1">
      <c r="A20" s="416"/>
      <c r="B20" s="416"/>
      <c r="C20" s="409" t="s">
        <v>84</v>
      </c>
      <c r="D20" s="378"/>
      <c r="E20" s="378"/>
      <c r="F20" s="378"/>
      <c r="G20" s="378"/>
      <c r="H20" s="378"/>
      <c r="I20" s="379"/>
      <c r="J20" s="380"/>
      <c r="K20" s="378"/>
      <c r="L20" s="379"/>
      <c r="M20" s="380"/>
      <c r="N20" s="378"/>
      <c r="O20" s="379"/>
      <c r="P20" s="380"/>
      <c r="Q20" s="378"/>
      <c r="R20" s="379"/>
      <c r="S20" s="362"/>
      <c r="U20" s="7"/>
      <c r="V20" s="1"/>
      <c r="AB20" s="14"/>
      <c r="AC20" s="15"/>
      <c r="AD20" s="15"/>
      <c r="AE20" s="15"/>
      <c r="AI20" s="75" t="s">
        <v>84</v>
      </c>
      <c r="AJ20" s="93"/>
      <c r="AK20" s="94"/>
      <c r="AL20" s="95"/>
      <c r="AM20" s="93"/>
      <c r="AN20" s="94"/>
      <c r="AO20" s="96"/>
      <c r="AP20" s="93"/>
      <c r="AQ20" s="94"/>
      <c r="AR20" s="95"/>
      <c r="AS20" s="97"/>
      <c r="AT20" s="98"/>
      <c r="AU20" s="99"/>
      <c r="AV20" s="18"/>
      <c r="AW20" s="445"/>
      <c r="AX20"/>
      <c r="AY20" s="18"/>
      <c r="AZ20" s="453"/>
    </row>
    <row r="21" spans="1:52" ht="18" customHeight="1" thickBot="1">
      <c r="A21" s="416"/>
      <c r="B21" s="416"/>
      <c r="C21" s="377" t="s">
        <v>85</v>
      </c>
      <c r="D21" s="378"/>
      <c r="E21" s="378"/>
      <c r="F21" s="378"/>
      <c r="G21" s="378"/>
      <c r="H21" s="378"/>
      <c r="I21" s="379"/>
      <c r="J21" s="406"/>
      <c r="K21" s="378"/>
      <c r="L21" s="388"/>
      <c r="M21" s="406"/>
      <c r="N21" s="378"/>
      <c r="O21" s="388"/>
      <c r="P21" s="406"/>
      <c r="Q21" s="378"/>
      <c r="R21" s="388"/>
      <c r="S21" s="362"/>
      <c r="V21" s="1"/>
      <c r="AB21" s="14"/>
      <c r="AC21" s="15"/>
      <c r="AD21" s="15"/>
      <c r="AE21" s="15"/>
      <c r="AY21" s="374"/>
      <c r="AZ21" s="374"/>
    </row>
    <row r="22" spans="1:52" ht="18" customHeight="1" thickBot="1">
      <c r="A22" s="416"/>
      <c r="B22" s="416"/>
      <c r="C22" s="377" t="s">
        <v>86</v>
      </c>
      <c r="D22" s="378"/>
      <c r="E22" s="378"/>
      <c r="F22" s="378"/>
      <c r="G22" s="378"/>
      <c r="H22" s="378"/>
      <c r="I22" s="379"/>
      <c r="J22" s="406"/>
      <c r="K22" s="378"/>
      <c r="L22" s="388"/>
      <c r="M22" s="406"/>
      <c r="N22" s="378"/>
      <c r="O22" s="388"/>
      <c r="P22" s="406"/>
      <c r="Q22" s="378"/>
      <c r="R22" s="388"/>
      <c r="S22" s="362"/>
      <c r="V22" s="1"/>
      <c r="AB22" s="14"/>
      <c r="AC22" s="15"/>
      <c r="AD22" s="15"/>
      <c r="AE22" s="15"/>
      <c r="AU22" s="454" t="s">
        <v>215</v>
      </c>
      <c r="AV22" s="454"/>
      <c r="AW22" s="454"/>
      <c r="AX22" s="455"/>
      <c r="AY22" s="449"/>
      <c r="AZ22" s="450"/>
    </row>
    <row r="23" spans="1:52" ht="18" customHeight="1">
      <c r="A23" s="416"/>
      <c r="B23" s="417"/>
      <c r="C23" s="377" t="s">
        <v>87</v>
      </c>
      <c r="D23" s="378"/>
      <c r="E23" s="378"/>
      <c r="F23" s="378"/>
      <c r="G23" s="378"/>
      <c r="H23" s="378"/>
      <c r="I23" s="379"/>
      <c r="J23" s="381"/>
      <c r="K23" s="382"/>
      <c r="L23" s="383"/>
      <c r="M23" s="402"/>
      <c r="N23" s="382"/>
      <c r="O23" s="383"/>
      <c r="P23" s="381"/>
      <c r="Q23" s="382"/>
      <c r="R23" s="383"/>
      <c r="S23" s="362"/>
      <c r="U23" s="8"/>
      <c r="V23" s="1"/>
      <c r="AB23" s="14"/>
      <c r="AC23" s="15"/>
      <c r="AD23" s="15"/>
      <c r="AE23" s="15"/>
    </row>
    <row r="24" spans="1:52" ht="18" customHeight="1">
      <c r="A24" s="416"/>
      <c r="B24" s="415" t="s">
        <v>88</v>
      </c>
      <c r="C24" s="429" t="s">
        <v>89</v>
      </c>
      <c r="D24" s="378"/>
      <c r="E24" s="378"/>
      <c r="F24" s="378"/>
      <c r="G24" s="378"/>
      <c r="H24" s="378"/>
      <c r="I24" s="379"/>
      <c r="J24" s="396"/>
      <c r="K24" s="382"/>
      <c r="L24" s="383"/>
      <c r="M24" s="396"/>
      <c r="N24" s="382"/>
      <c r="O24" s="383"/>
      <c r="P24" s="396"/>
      <c r="Q24" s="382"/>
      <c r="R24" s="383"/>
      <c r="S24" s="362"/>
      <c r="V24" s="1"/>
      <c r="AB24" s="14"/>
      <c r="AC24" s="15"/>
      <c r="AD24" s="15"/>
      <c r="AE24" s="15"/>
    </row>
    <row r="25" spans="1:52" ht="18" customHeight="1">
      <c r="A25" s="416"/>
      <c r="B25" s="416"/>
      <c r="C25" s="377" t="s">
        <v>90</v>
      </c>
      <c r="D25" s="378"/>
      <c r="E25" s="378"/>
      <c r="F25" s="378"/>
      <c r="G25" s="378"/>
      <c r="H25" s="378"/>
      <c r="I25" s="379"/>
      <c r="J25" s="385"/>
      <c r="K25" s="382"/>
      <c r="L25" s="383"/>
      <c r="M25" s="385"/>
      <c r="N25" s="382"/>
      <c r="O25" s="383"/>
      <c r="P25" s="385"/>
      <c r="Q25" s="382"/>
      <c r="R25" s="383"/>
      <c r="S25" s="362"/>
      <c r="V25" s="1"/>
      <c r="AB25" s="14"/>
      <c r="AC25" s="15"/>
      <c r="AD25" s="15"/>
      <c r="AE25" s="15"/>
    </row>
    <row r="26" spans="1:52" ht="18" customHeight="1">
      <c r="A26" s="416"/>
      <c r="B26" s="416"/>
      <c r="C26" s="377" t="s">
        <v>91</v>
      </c>
      <c r="D26" s="378"/>
      <c r="E26" s="378"/>
      <c r="F26" s="378"/>
      <c r="G26" s="378"/>
      <c r="H26" s="378"/>
      <c r="I26" s="379"/>
      <c r="J26" s="385"/>
      <c r="K26" s="382"/>
      <c r="L26" s="383"/>
      <c r="M26" s="385"/>
      <c r="N26" s="382"/>
      <c r="O26" s="383"/>
      <c r="P26" s="385"/>
      <c r="Q26" s="382"/>
      <c r="R26" s="383"/>
      <c r="S26" s="362"/>
      <c r="V26" s="1"/>
      <c r="AB26" s="14"/>
      <c r="AC26" s="15"/>
      <c r="AD26" s="15"/>
      <c r="AE26" s="15"/>
    </row>
    <row r="27" spans="1:52" ht="18" customHeight="1">
      <c r="A27" s="416"/>
      <c r="B27" s="417"/>
      <c r="C27" s="377" t="s">
        <v>92</v>
      </c>
      <c r="D27" s="378"/>
      <c r="E27" s="378"/>
      <c r="F27" s="378"/>
      <c r="G27" s="378"/>
      <c r="H27" s="378"/>
      <c r="I27" s="379"/>
      <c r="J27" s="381"/>
      <c r="K27" s="382"/>
      <c r="L27" s="383"/>
      <c r="M27" s="402"/>
      <c r="N27" s="382"/>
      <c r="O27" s="383"/>
      <c r="P27" s="381"/>
      <c r="Q27" s="382"/>
      <c r="R27" s="383"/>
      <c r="S27" s="362"/>
      <c r="V27" s="1"/>
      <c r="AB27" s="14"/>
      <c r="AC27" s="15"/>
      <c r="AD27" s="15"/>
      <c r="AE27" s="15"/>
    </row>
    <row r="28" spans="1:52" ht="18" customHeight="1">
      <c r="A28" s="416"/>
      <c r="B28" s="415" t="s">
        <v>93</v>
      </c>
      <c r="C28" s="377" t="s">
        <v>94</v>
      </c>
      <c r="D28" s="378"/>
      <c r="E28" s="378"/>
      <c r="F28" s="378"/>
      <c r="G28" s="378"/>
      <c r="H28" s="378"/>
      <c r="I28" s="379"/>
      <c r="J28" s="406"/>
      <c r="K28" s="378"/>
      <c r="L28" s="388"/>
      <c r="M28" s="406"/>
      <c r="N28" s="378"/>
      <c r="O28" s="388"/>
      <c r="P28" s="406"/>
      <c r="Q28" s="378"/>
      <c r="R28" s="388"/>
      <c r="S28" s="362"/>
    </row>
    <row r="29" spans="1:52" ht="18" customHeight="1">
      <c r="A29" s="416"/>
      <c r="B29" s="416"/>
      <c r="C29" s="425" t="s">
        <v>95</v>
      </c>
      <c r="D29" s="378"/>
      <c r="E29" s="378"/>
      <c r="F29" s="378"/>
      <c r="G29" s="378"/>
      <c r="H29" s="378"/>
      <c r="I29" s="379"/>
      <c r="J29" s="406"/>
      <c r="K29" s="378"/>
      <c r="L29" s="388"/>
      <c r="M29" s="406"/>
      <c r="N29" s="378"/>
      <c r="O29" s="388"/>
      <c r="P29" s="406"/>
      <c r="Q29" s="378"/>
      <c r="R29" s="388"/>
      <c r="S29" s="362"/>
    </row>
    <row r="30" spans="1:52" ht="18" customHeight="1">
      <c r="A30" s="416"/>
      <c r="B30" s="416"/>
      <c r="C30" s="377" t="s">
        <v>96</v>
      </c>
      <c r="D30" s="378"/>
      <c r="E30" s="378"/>
      <c r="F30" s="378"/>
      <c r="G30" s="378"/>
      <c r="H30" s="378"/>
      <c r="I30" s="379"/>
      <c r="J30" s="406"/>
      <c r="K30" s="378"/>
      <c r="L30" s="388"/>
      <c r="M30" s="406"/>
      <c r="N30" s="378"/>
      <c r="O30" s="388"/>
      <c r="P30" s="406"/>
      <c r="Q30" s="378"/>
      <c r="R30" s="388"/>
      <c r="S30" s="362"/>
      <c r="Y30" s="7"/>
      <c r="Z30" s="1"/>
      <c r="AA30" s="1"/>
      <c r="AB30" s="1"/>
      <c r="AC30" s="1"/>
      <c r="AD30" s="1"/>
    </row>
    <row r="31" spans="1:52" ht="18" customHeight="1">
      <c r="A31" s="416"/>
      <c r="B31" s="416"/>
      <c r="C31" s="409" t="s">
        <v>97</v>
      </c>
      <c r="D31" s="378"/>
      <c r="E31" s="378"/>
      <c r="F31" s="378"/>
      <c r="G31" s="378"/>
      <c r="H31" s="378"/>
      <c r="I31" s="379"/>
      <c r="J31" s="406"/>
      <c r="K31" s="378"/>
      <c r="L31" s="388"/>
      <c r="M31" s="406"/>
      <c r="N31" s="378"/>
      <c r="O31" s="388"/>
      <c r="P31" s="406"/>
      <c r="Q31" s="378"/>
      <c r="R31" s="388"/>
      <c r="S31" s="362"/>
      <c r="AL31"/>
      <c r="AS31"/>
      <c r="AT31"/>
      <c r="AU31"/>
      <c r="AX31"/>
      <c r="AY31"/>
    </row>
    <row r="32" spans="1:52" ht="18" customHeight="1">
      <c r="A32" s="416"/>
      <c r="B32" s="416"/>
      <c r="C32" s="409" t="s">
        <v>98</v>
      </c>
      <c r="D32" s="378"/>
      <c r="E32" s="378"/>
      <c r="F32" s="378"/>
      <c r="G32" s="378"/>
      <c r="H32" s="378"/>
      <c r="I32" s="379"/>
      <c r="J32" s="406"/>
      <c r="K32" s="378"/>
      <c r="L32" s="388"/>
      <c r="M32" s="406"/>
      <c r="N32" s="378"/>
      <c r="O32" s="388"/>
      <c r="P32" s="406"/>
      <c r="Q32" s="378"/>
      <c r="R32" s="388"/>
      <c r="S32" s="362"/>
      <c r="AA32"/>
      <c r="AH32"/>
      <c r="AI32"/>
      <c r="AJ32"/>
      <c r="AK32"/>
      <c r="AL32"/>
      <c r="AM32"/>
      <c r="AN32"/>
      <c r="AO32"/>
      <c r="AS32"/>
      <c r="AT32"/>
      <c r="AU32"/>
      <c r="AX32"/>
      <c r="AY32"/>
    </row>
    <row r="33" spans="1:41" ht="18" customHeight="1">
      <c r="A33" s="416"/>
      <c r="B33" s="416"/>
      <c r="C33" s="377" t="s">
        <v>99</v>
      </c>
      <c r="D33" s="378"/>
      <c r="E33" s="378"/>
      <c r="F33" s="378"/>
      <c r="G33" s="378"/>
      <c r="H33" s="378"/>
      <c r="I33" s="379"/>
      <c r="J33" s="381"/>
      <c r="K33" s="382"/>
      <c r="L33" s="383"/>
      <c r="M33" s="381"/>
      <c r="N33" s="382"/>
      <c r="O33" s="383"/>
      <c r="P33" s="381"/>
      <c r="Q33" s="382"/>
      <c r="R33" s="383"/>
      <c r="S33" s="362"/>
    </row>
    <row r="34" spans="1:41" ht="18" customHeight="1">
      <c r="A34" s="416"/>
      <c r="B34" s="416"/>
      <c r="C34" s="394" t="s">
        <v>100</v>
      </c>
      <c r="D34" s="378"/>
      <c r="E34" s="378"/>
      <c r="F34" s="378"/>
      <c r="G34" s="378"/>
      <c r="H34" s="378"/>
      <c r="I34" s="379"/>
      <c r="J34" s="381"/>
      <c r="K34" s="382"/>
      <c r="L34" s="383"/>
      <c r="M34" s="402"/>
      <c r="N34" s="382"/>
      <c r="O34" s="383"/>
      <c r="P34" s="381"/>
      <c r="Q34" s="382"/>
      <c r="R34" s="383"/>
      <c r="S34" s="362"/>
    </row>
    <row r="35" spans="1:41" ht="18" customHeight="1">
      <c r="A35" s="416"/>
      <c r="B35" s="416"/>
      <c r="C35" s="394" t="s">
        <v>101</v>
      </c>
      <c r="D35" s="378"/>
      <c r="E35" s="378"/>
      <c r="F35" s="378"/>
      <c r="G35" s="378"/>
      <c r="H35" s="378"/>
      <c r="I35" s="379"/>
      <c r="J35" s="381"/>
      <c r="K35" s="382"/>
      <c r="L35" s="383"/>
      <c r="M35" s="402"/>
      <c r="N35" s="382"/>
      <c r="O35" s="383"/>
      <c r="P35" s="381"/>
      <c r="Q35" s="382"/>
      <c r="R35" s="383"/>
      <c r="S35" s="362"/>
      <c r="U35"/>
    </row>
    <row r="36" spans="1:41" ht="18" customHeight="1">
      <c r="A36" s="416"/>
      <c r="B36" s="416"/>
      <c r="C36" s="394" t="s">
        <v>102</v>
      </c>
      <c r="D36" s="378"/>
      <c r="E36" s="378"/>
      <c r="F36" s="378"/>
      <c r="G36" s="378"/>
      <c r="H36" s="378"/>
      <c r="I36" s="379"/>
      <c r="J36" s="381"/>
      <c r="K36" s="382"/>
      <c r="L36" s="383"/>
      <c r="M36" s="402"/>
      <c r="N36" s="382"/>
      <c r="O36" s="383"/>
      <c r="P36" s="381"/>
      <c r="Q36" s="382"/>
      <c r="R36" s="383"/>
      <c r="S36" s="362"/>
      <c r="T36" s="1"/>
      <c r="AA36" s="10"/>
    </row>
    <row r="37" spans="1:41" ht="18" customHeight="1">
      <c r="A37" s="416"/>
      <c r="B37" s="416"/>
      <c r="C37" s="394" t="s">
        <v>103</v>
      </c>
      <c r="D37" s="378"/>
      <c r="E37" s="378"/>
      <c r="F37" s="378"/>
      <c r="G37" s="378"/>
      <c r="H37" s="378"/>
      <c r="I37" s="379"/>
      <c r="J37" s="381"/>
      <c r="K37" s="382"/>
      <c r="L37" s="383"/>
      <c r="M37" s="402"/>
      <c r="N37" s="382"/>
      <c r="O37" s="383"/>
      <c r="P37" s="381"/>
      <c r="Q37" s="382"/>
      <c r="R37" s="383"/>
      <c r="S37" s="362"/>
      <c r="T37" s="1"/>
      <c r="AA37" s="10"/>
    </row>
    <row r="38" spans="1:41" ht="18" customHeight="1">
      <c r="A38" s="416"/>
      <c r="B38" s="416"/>
      <c r="C38" s="394" t="s">
        <v>104</v>
      </c>
      <c r="D38" s="378"/>
      <c r="E38" s="378"/>
      <c r="F38" s="378"/>
      <c r="G38" s="378"/>
      <c r="H38" s="378"/>
      <c r="I38" s="379"/>
      <c r="J38" s="381"/>
      <c r="K38" s="382"/>
      <c r="L38" s="383"/>
      <c r="M38" s="402"/>
      <c r="N38" s="382"/>
      <c r="O38" s="383"/>
      <c r="P38" s="381"/>
      <c r="Q38" s="382"/>
      <c r="R38" s="383"/>
      <c r="S38" s="362"/>
      <c r="T38" s="1"/>
      <c r="AA38" s="10"/>
    </row>
    <row r="39" spans="1:41" ht="18" customHeight="1">
      <c r="A39" s="416"/>
      <c r="B39" s="416"/>
      <c r="C39" s="394" t="s">
        <v>105</v>
      </c>
      <c r="D39" s="378"/>
      <c r="E39" s="378"/>
      <c r="F39" s="378"/>
      <c r="G39" s="378"/>
      <c r="H39" s="378"/>
      <c r="I39" s="379"/>
      <c r="J39" s="381"/>
      <c r="K39" s="382"/>
      <c r="L39" s="383"/>
      <c r="M39" s="402"/>
      <c r="N39" s="382"/>
      <c r="O39" s="383"/>
      <c r="P39" s="381"/>
      <c r="Q39" s="382"/>
      <c r="R39" s="383"/>
      <c r="S39" s="362"/>
      <c r="U39" s="1"/>
      <c r="V39" s="1"/>
      <c r="W39" s="1"/>
      <c r="X39" s="1"/>
      <c r="Y39" s="1"/>
      <c r="AA39" s="4"/>
      <c r="AB39" s="4"/>
      <c r="AC39" s="4"/>
      <c r="AD39" s="4"/>
      <c r="AE39" s="4"/>
    </row>
    <row r="40" spans="1:41" ht="18" customHeight="1">
      <c r="A40" s="416"/>
      <c r="B40" s="417"/>
      <c r="C40" s="430"/>
      <c r="D40" s="378"/>
      <c r="E40" s="378"/>
      <c r="F40" s="378"/>
      <c r="G40" s="378"/>
      <c r="H40" s="378"/>
      <c r="I40" s="379"/>
      <c r="J40" s="424"/>
      <c r="K40" s="378"/>
      <c r="L40" s="379"/>
      <c r="M40" s="421"/>
      <c r="N40" s="378"/>
      <c r="O40" s="379"/>
      <c r="P40" s="424"/>
      <c r="Q40" s="378"/>
      <c r="R40" s="379"/>
      <c r="S40" s="362"/>
      <c r="U40"/>
      <c r="V40" s="1"/>
      <c r="W40" s="1"/>
      <c r="X40" s="1"/>
      <c r="Y40" s="1"/>
      <c r="AA40" s="4"/>
      <c r="AB40" s="4"/>
      <c r="AC40" s="4"/>
      <c r="AD40" s="4"/>
      <c r="AE40" s="4"/>
    </row>
    <row r="41" spans="1:41" ht="18" customHeight="1">
      <c r="A41" s="417"/>
      <c r="B41" s="391" t="s">
        <v>106</v>
      </c>
      <c r="C41" s="378"/>
      <c r="D41" s="378"/>
      <c r="E41" s="378"/>
      <c r="F41" s="378"/>
      <c r="G41" s="378"/>
      <c r="H41" s="378"/>
      <c r="I41" s="379"/>
      <c r="J41" s="380"/>
      <c r="K41" s="378"/>
      <c r="L41" s="379"/>
      <c r="M41" s="380"/>
      <c r="N41" s="378"/>
      <c r="O41" s="379"/>
      <c r="P41" s="380"/>
      <c r="Q41" s="378"/>
      <c r="R41" s="379"/>
      <c r="S41"/>
      <c r="T41" s="1"/>
      <c r="X41" s="405" t="s">
        <v>107</v>
      </c>
      <c r="Y41" s="388"/>
      <c r="Z41" s="387"/>
      <c r="AA41" s="378"/>
      <c r="AB41" s="378"/>
      <c r="AC41" s="378"/>
      <c r="AD41" s="378"/>
      <c r="AE41" s="388"/>
    </row>
    <row r="42" spans="1:41" ht="18" customHeight="1">
      <c r="A42" s="422" t="s">
        <v>108</v>
      </c>
      <c r="B42" s="398"/>
      <c r="C42" s="398"/>
      <c r="D42" s="398"/>
      <c r="E42" s="398"/>
      <c r="F42" s="398"/>
      <c r="G42" s="398"/>
      <c r="H42" s="398"/>
      <c r="I42" s="399"/>
      <c r="J42" s="397"/>
      <c r="K42" s="398"/>
      <c r="L42" s="399"/>
      <c r="M42" s="413"/>
      <c r="N42" s="398"/>
      <c r="O42" s="399"/>
      <c r="P42" s="397"/>
      <c r="Q42" s="398"/>
      <c r="R42" s="399"/>
      <c r="S42"/>
      <c r="T42" s="1"/>
      <c r="X42" s="405" t="s">
        <v>109</v>
      </c>
      <c r="Y42" s="388"/>
      <c r="Z42" s="387"/>
      <c r="AA42" s="378"/>
      <c r="AB42" s="378"/>
      <c r="AC42" s="378"/>
      <c r="AD42" s="378"/>
      <c r="AE42" s="388"/>
    </row>
    <row r="43" spans="1:41" ht="18" customHeight="1">
      <c r="A43" s="395" t="s">
        <v>110</v>
      </c>
      <c r="B43" s="382"/>
      <c r="C43" s="382"/>
      <c r="D43" s="382"/>
      <c r="E43" s="382"/>
      <c r="F43" s="382"/>
      <c r="G43" s="382"/>
      <c r="H43" s="382"/>
      <c r="I43" s="383"/>
      <c r="J43" s="412"/>
      <c r="K43" s="382"/>
      <c r="L43" s="383"/>
      <c r="M43" s="412"/>
      <c r="N43" s="382"/>
      <c r="O43" s="383"/>
      <c r="P43" s="412"/>
      <c r="Q43" s="382"/>
      <c r="R43" s="383"/>
      <c r="S43"/>
      <c r="T43" s="1"/>
      <c r="X43" s="405" t="s">
        <v>111</v>
      </c>
      <c r="Y43" s="388"/>
      <c r="Z43" s="387"/>
      <c r="AA43" s="378"/>
      <c r="AB43" s="378"/>
      <c r="AC43" s="378"/>
      <c r="AD43" s="378"/>
      <c r="AE43" s="388"/>
    </row>
    <row r="44" spans="1:41" ht="18" customHeight="1">
      <c r="A44" s="377" t="s">
        <v>112</v>
      </c>
      <c r="B44" s="378"/>
      <c r="C44" s="378"/>
      <c r="D44" s="378"/>
      <c r="E44" s="378"/>
      <c r="F44" s="378"/>
      <c r="G44" s="378"/>
      <c r="H44" s="378"/>
      <c r="I44" s="379"/>
      <c r="J44" s="384"/>
      <c r="K44" s="378"/>
      <c r="L44" s="378"/>
      <c r="M44" s="378"/>
      <c r="N44" s="378"/>
      <c r="O44" s="378"/>
      <c r="P44" s="378"/>
      <c r="Q44" s="378"/>
      <c r="R44" s="379"/>
      <c r="U44" s="1"/>
      <c r="V44" s="1"/>
      <c r="W44" s="1"/>
      <c r="X44" s="1"/>
      <c r="Y44" s="1"/>
      <c r="AA44" s="4"/>
      <c r="AB44" s="4"/>
      <c r="AC44" s="4"/>
      <c r="AD44" s="4"/>
      <c r="AE44" s="4"/>
    </row>
    <row r="45" spans="1:41" ht="18" customHeight="1">
      <c r="A45" s="377" t="s">
        <v>113</v>
      </c>
      <c r="B45" s="378"/>
      <c r="C45" s="378"/>
      <c r="D45" s="378"/>
      <c r="E45" s="378"/>
      <c r="F45" s="378"/>
      <c r="G45" s="378"/>
      <c r="H45" s="378"/>
      <c r="I45" s="379"/>
      <c r="J45" s="384"/>
      <c r="K45" s="378"/>
      <c r="L45" s="378"/>
      <c r="M45" s="378"/>
      <c r="N45" s="378"/>
      <c r="O45" s="378"/>
      <c r="P45" s="378"/>
      <c r="Q45" s="378"/>
      <c r="R45" s="379"/>
      <c r="T45" s="1"/>
      <c r="AA45" s="13"/>
    </row>
    <row r="46" spans="1:41" ht="18" customHeight="1">
      <c r="A46" s="389" t="s">
        <v>114</v>
      </c>
      <c r="B46" s="378"/>
      <c r="C46" s="378"/>
      <c r="D46" s="378"/>
      <c r="E46" s="378"/>
      <c r="F46" s="378"/>
      <c r="G46" s="378"/>
      <c r="H46" s="378"/>
      <c r="I46" s="379"/>
      <c r="J46" s="418"/>
      <c r="K46" s="378"/>
      <c r="L46" s="378"/>
      <c r="M46" s="378"/>
      <c r="N46" s="378"/>
      <c r="O46" s="378"/>
      <c r="P46" s="378"/>
      <c r="Q46" s="378"/>
      <c r="R46" s="379"/>
    </row>
    <row r="47" spans="1:41" ht="15.95" customHeight="1">
      <c r="J47"/>
      <c r="M47"/>
      <c r="P47"/>
      <c r="S47"/>
      <c r="AM47"/>
      <c r="AN47"/>
      <c r="AO47"/>
    </row>
  </sheetData>
  <mergeCells count="196">
    <mergeCell ref="AY22:AZ22"/>
    <mergeCell ref="AC4:AD4"/>
    <mergeCell ref="AM8:AO8"/>
    <mergeCell ref="AZ10:AZ20"/>
    <mergeCell ref="AU22:AX22"/>
    <mergeCell ref="AV8:AW8"/>
    <mergeCell ref="G4:I4"/>
    <mergeCell ref="Y12:AA12"/>
    <mergeCell ref="B5:F5"/>
    <mergeCell ref="AV6:AW7"/>
    <mergeCell ref="AS8:AU8"/>
    <mergeCell ref="AP8:AR8"/>
    <mergeCell ref="AJ8:AL8"/>
    <mergeCell ref="AY6:AZ7"/>
    <mergeCell ref="AY8:AZ8"/>
    <mergeCell ref="AW10:AW20"/>
    <mergeCell ref="C14:I14"/>
    <mergeCell ref="U12:X13"/>
    <mergeCell ref="M18:O18"/>
    <mergeCell ref="A10:A41"/>
    <mergeCell ref="A3:A6"/>
    <mergeCell ref="P13:R13"/>
    <mergeCell ref="C15:I15"/>
    <mergeCell ref="C24:I24"/>
    <mergeCell ref="AC5:AD5"/>
    <mergeCell ref="C40:I40"/>
    <mergeCell ref="J13:L13"/>
    <mergeCell ref="C21:I21"/>
    <mergeCell ref="A9:I9"/>
    <mergeCell ref="B24:B27"/>
    <mergeCell ref="J5:O5"/>
    <mergeCell ref="B6:F6"/>
    <mergeCell ref="M9:O9"/>
    <mergeCell ref="M20:O20"/>
    <mergeCell ref="J15:L15"/>
    <mergeCell ref="M11:O11"/>
    <mergeCell ref="C23:I23"/>
    <mergeCell ref="P5:R5"/>
    <mergeCell ref="G6:I6"/>
    <mergeCell ref="X41:Y41"/>
    <mergeCell ref="Z42:AE42"/>
    <mergeCell ref="A42:I42"/>
    <mergeCell ref="P19:R19"/>
    <mergeCell ref="Y13:AA13"/>
    <mergeCell ref="P28:R28"/>
    <mergeCell ref="M41:O41"/>
    <mergeCell ref="P37:R37"/>
    <mergeCell ref="P40:R40"/>
    <mergeCell ref="M39:O39"/>
    <mergeCell ref="J40:L40"/>
    <mergeCell ref="P30:R30"/>
    <mergeCell ref="M26:O26"/>
    <mergeCell ref="C20:I20"/>
    <mergeCell ref="C29:I29"/>
    <mergeCell ref="C22:I22"/>
    <mergeCell ref="X42:Y42"/>
    <mergeCell ref="M29:O29"/>
    <mergeCell ref="M23:O23"/>
    <mergeCell ref="M38:O38"/>
    <mergeCell ref="J33:L33"/>
    <mergeCell ref="J42:L42"/>
    <mergeCell ref="AB13:AD13"/>
    <mergeCell ref="C33:I33"/>
    <mergeCell ref="B28:B40"/>
    <mergeCell ref="J45:R45"/>
    <mergeCell ref="M40:O40"/>
    <mergeCell ref="J35:L35"/>
    <mergeCell ref="P17:R17"/>
    <mergeCell ref="M12:O12"/>
    <mergeCell ref="C19:I19"/>
    <mergeCell ref="J11:L11"/>
    <mergeCell ref="M21:O21"/>
    <mergeCell ref="C28:I28"/>
    <mergeCell ref="J25:L25"/>
    <mergeCell ref="P14:R14"/>
    <mergeCell ref="J39:L39"/>
    <mergeCell ref="C36:I36"/>
    <mergeCell ref="P27:R27"/>
    <mergeCell ref="C17:I17"/>
    <mergeCell ref="P36:R36"/>
    <mergeCell ref="J27:L27"/>
    <mergeCell ref="P38:R38"/>
    <mergeCell ref="C34:I34"/>
    <mergeCell ref="P18:R18"/>
    <mergeCell ref="J29:L29"/>
    <mergeCell ref="C31:I31"/>
    <mergeCell ref="J43:L43"/>
    <mergeCell ref="J22:L22"/>
    <mergeCell ref="A46:I46"/>
    <mergeCell ref="M22:O22"/>
    <mergeCell ref="M31:O31"/>
    <mergeCell ref="J26:L26"/>
    <mergeCell ref="J4:O4"/>
    <mergeCell ref="P16:R16"/>
    <mergeCell ref="M15:O15"/>
    <mergeCell ref="M28:O28"/>
    <mergeCell ref="B12:I12"/>
    <mergeCell ref="J41:L41"/>
    <mergeCell ref="J16:L16"/>
    <mergeCell ref="M37:O37"/>
    <mergeCell ref="C18:I18"/>
    <mergeCell ref="B13:B23"/>
    <mergeCell ref="J46:R46"/>
    <mergeCell ref="A45:I45"/>
    <mergeCell ref="A44:I44"/>
    <mergeCell ref="C27:I27"/>
    <mergeCell ref="J6:O6"/>
    <mergeCell ref="P4:R4"/>
    <mergeCell ref="C30:I30"/>
    <mergeCell ref="P12:R12"/>
    <mergeCell ref="M24:O24"/>
    <mergeCell ref="J23:L23"/>
    <mergeCell ref="M43:O43"/>
    <mergeCell ref="P20:R20"/>
    <mergeCell ref="P29:R29"/>
    <mergeCell ref="J14:L14"/>
    <mergeCell ref="J28:L28"/>
    <mergeCell ref="J37:L37"/>
    <mergeCell ref="P22:R22"/>
    <mergeCell ref="P31:R31"/>
    <mergeCell ref="M35:O35"/>
    <mergeCell ref="M42:O42"/>
    <mergeCell ref="P43:R43"/>
    <mergeCell ref="M14:O14"/>
    <mergeCell ref="M34:O34"/>
    <mergeCell ref="P26:R26"/>
    <mergeCell ref="J24:L24"/>
    <mergeCell ref="J38:L38"/>
    <mergeCell ref="Z2:AF2"/>
    <mergeCell ref="B41:I41"/>
    <mergeCell ref="J30:L30"/>
    <mergeCell ref="P6:R6"/>
    <mergeCell ref="B4:F4"/>
    <mergeCell ref="P21:R21"/>
    <mergeCell ref="C32:I32"/>
    <mergeCell ref="C38:I38"/>
    <mergeCell ref="P23:R23"/>
    <mergeCell ref="M25:O25"/>
    <mergeCell ref="M30:O30"/>
    <mergeCell ref="J32:L32"/>
    <mergeCell ref="M33:O33"/>
    <mergeCell ref="B11:I11"/>
    <mergeCell ref="G5:I5"/>
    <mergeCell ref="M17:O17"/>
    <mergeCell ref="M36:O36"/>
    <mergeCell ref="J31:L31"/>
    <mergeCell ref="B3:F3"/>
    <mergeCell ref="B10:I10"/>
    <mergeCell ref="A43:I43"/>
    <mergeCell ref="M32:O32"/>
    <mergeCell ref="T6:AB6"/>
    <mergeCell ref="P33:R33"/>
    <mergeCell ref="M19:O19"/>
    <mergeCell ref="C26:I26"/>
    <mergeCell ref="J18:L18"/>
    <mergeCell ref="P42:R42"/>
    <mergeCell ref="C35:I35"/>
    <mergeCell ref="P39:R39"/>
    <mergeCell ref="AB12:AD12"/>
    <mergeCell ref="C37:I37"/>
    <mergeCell ref="C13:I13"/>
    <mergeCell ref="M27:O27"/>
    <mergeCell ref="P32:R32"/>
    <mergeCell ref="P41:R41"/>
    <mergeCell ref="AC6:AD6"/>
    <mergeCell ref="P10:R10"/>
    <mergeCell ref="P34:R34"/>
    <mergeCell ref="X43:Y43"/>
    <mergeCell ref="J12:L12"/>
    <mergeCell ref="J21:L21"/>
    <mergeCell ref="P15:R15"/>
    <mergeCell ref="P24:R24"/>
    <mergeCell ref="A1:AE1"/>
    <mergeCell ref="C16:I16"/>
    <mergeCell ref="J17:L17"/>
    <mergeCell ref="P35:R35"/>
    <mergeCell ref="C25:I25"/>
    <mergeCell ref="J44:R44"/>
    <mergeCell ref="P25:R25"/>
    <mergeCell ref="J10:L10"/>
    <mergeCell ref="T5:AB5"/>
    <mergeCell ref="J19:L19"/>
    <mergeCell ref="Z41:AE41"/>
    <mergeCell ref="P9:R9"/>
    <mergeCell ref="G3:AE3"/>
    <mergeCell ref="J34:L34"/>
    <mergeCell ref="J9:L9"/>
    <mergeCell ref="T4:AB4"/>
    <mergeCell ref="Z43:AE43"/>
    <mergeCell ref="M10:O10"/>
    <mergeCell ref="P11:R11"/>
    <mergeCell ref="J36:L36"/>
    <mergeCell ref="C39:I39"/>
    <mergeCell ref="M13:O13"/>
    <mergeCell ref="J20:L20"/>
    <mergeCell ref="M16:O16"/>
  </mergeCells>
  <phoneticPr fontId="2"/>
  <dataValidations count="3">
    <dataValidation type="list" allowBlank="1" showInputMessage="1" showErrorMessage="1" sqref="G4:I4" xr:uid="{00000000-0002-0000-0100-000000000000}">
      <formula1>"幼保連携型,幼稚園型,保育所型"</formula1>
    </dataValidation>
    <dataValidation type="list" allowBlank="1" showInputMessage="1" showErrorMessage="1" sqref="AB9:AE11" xr:uid="{00000000-0002-0000-0100-000001000000}">
      <formula1>"加算対象,加算対象外"</formula1>
    </dataValidation>
    <dataValidation type="list" allowBlank="1" showInputMessage="1" showErrorMessage="1" sqref="AA7:AE7" xr:uid="{00000000-0002-0000-0100-000002000000}">
      <formula1>"　,施設内調理,外部搬入"</formula1>
    </dataValidation>
  </dataValidations>
  <printOptions horizontalCentered="1" verticalCentered="1"/>
  <pageMargins left="0.70866141732283472" right="0.59055118110236227" top="0.55118110236220474" bottom="0.5511811023622047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2D050"/>
    <pageSetUpPr fitToPage="1"/>
  </sheetPr>
  <dimension ref="A1:CJ44"/>
  <sheetViews>
    <sheetView topLeftCell="R1" workbookViewId="0">
      <selection activeCell="CA25" sqref="CA25"/>
    </sheetView>
  </sheetViews>
  <sheetFormatPr defaultRowHeight="18.75"/>
  <cols>
    <col min="1" max="8" width="2.625" style="11" customWidth="1"/>
    <col min="9" max="9" width="6.25" style="11" customWidth="1"/>
    <col min="10" max="41" width="2.625" style="11" customWidth="1"/>
    <col min="42" max="44" width="1.75" style="11" customWidth="1"/>
    <col min="45" max="45" width="17" style="11" customWidth="1"/>
    <col min="46" max="75" width="5.875" style="11" customWidth="1"/>
    <col min="76" max="85" width="6.875" style="11" customWidth="1"/>
    <col min="86" max="86" width="5.75" style="11" customWidth="1"/>
  </cols>
  <sheetData>
    <row r="1" spans="1:88">
      <c r="A1" s="375" t="s">
        <v>40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</row>
    <row r="2" spans="1:88">
      <c r="AE2" s="4"/>
      <c r="AG2" s="375"/>
      <c r="AH2" s="376"/>
      <c r="AI2" s="376"/>
      <c r="AJ2" s="376"/>
      <c r="AK2" s="376"/>
      <c r="AL2" s="376"/>
      <c r="AM2" s="376"/>
    </row>
    <row r="3" spans="1:88" ht="18" customHeight="1">
      <c r="A3" s="478" t="s">
        <v>41</v>
      </c>
      <c r="B3" s="414" t="s">
        <v>42</v>
      </c>
      <c r="C3" s="382"/>
      <c r="D3" s="382"/>
      <c r="E3" s="382"/>
      <c r="F3" s="382"/>
      <c r="G3" s="383"/>
      <c r="H3" s="408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3"/>
    </row>
    <row r="4" spans="1:88" ht="18" customHeight="1">
      <c r="A4" s="427"/>
      <c r="B4" s="414" t="s">
        <v>44</v>
      </c>
      <c r="C4" s="382"/>
      <c r="D4" s="382"/>
      <c r="E4" s="382"/>
      <c r="F4" s="382"/>
      <c r="G4" s="383"/>
      <c r="H4" s="480"/>
      <c r="I4" s="382"/>
      <c r="J4" s="382"/>
      <c r="K4" s="5" t="s">
        <v>45</v>
      </c>
      <c r="L4" s="472" t="s">
        <v>115</v>
      </c>
      <c r="M4" s="382"/>
      <c r="N4" s="382"/>
      <c r="O4" s="382"/>
      <c r="P4" s="382"/>
      <c r="Q4" s="382"/>
      <c r="R4" s="382"/>
      <c r="S4" s="383"/>
      <c r="T4" s="477"/>
      <c r="U4" s="404"/>
      <c r="V4" s="404"/>
      <c r="W4" s="404"/>
      <c r="X4" s="404"/>
      <c r="Y4" s="404"/>
      <c r="Z4" s="404"/>
      <c r="AA4" s="404"/>
      <c r="AB4" s="470"/>
      <c r="AC4" s="66" t="s">
        <v>47</v>
      </c>
      <c r="AD4" s="482" t="s">
        <v>116</v>
      </c>
      <c r="AE4" s="382"/>
      <c r="AF4" s="382"/>
      <c r="AG4" s="382"/>
      <c r="AH4" s="383"/>
      <c r="AI4" s="469"/>
      <c r="AJ4" s="404"/>
      <c r="AK4" s="404"/>
      <c r="AL4" s="404"/>
      <c r="AM4" s="470"/>
    </row>
    <row r="5" spans="1:88" ht="18" customHeight="1">
      <c r="A5" s="428"/>
      <c r="B5" s="408" t="s">
        <v>117</v>
      </c>
      <c r="C5" s="382"/>
      <c r="D5" s="382"/>
      <c r="E5" s="382"/>
      <c r="F5" s="382"/>
      <c r="G5" s="383"/>
      <c r="H5" s="407"/>
      <c r="I5" s="382"/>
      <c r="J5" s="383"/>
      <c r="K5" s="5" t="s">
        <v>47</v>
      </c>
      <c r="L5" s="483" t="s">
        <v>118</v>
      </c>
      <c r="M5" s="382"/>
      <c r="N5" s="382"/>
      <c r="O5" s="382"/>
      <c r="P5" s="382"/>
      <c r="Q5" s="382"/>
      <c r="R5" s="382"/>
      <c r="S5" s="382"/>
      <c r="T5" s="471"/>
      <c r="U5" s="404"/>
      <c r="V5" s="404"/>
      <c r="W5" s="404"/>
      <c r="X5" s="404"/>
      <c r="Y5" s="404"/>
      <c r="Z5" s="404"/>
      <c r="AA5" s="404"/>
      <c r="AB5" s="404"/>
      <c r="AC5" s="67" t="s">
        <v>47</v>
      </c>
      <c r="AD5" s="472" t="s">
        <v>119</v>
      </c>
      <c r="AE5" s="382"/>
      <c r="AF5" s="382"/>
      <c r="AG5" s="382"/>
      <c r="AH5" s="383"/>
      <c r="AI5" s="481"/>
      <c r="AJ5" s="404"/>
      <c r="AK5" s="404"/>
      <c r="AL5" s="404"/>
      <c r="AM5" s="470"/>
    </row>
    <row r="6" spans="1:88" ht="18" customHeight="1" thickBot="1">
      <c r="A6" s="8"/>
      <c r="B6" s="9"/>
      <c r="C6" s="9"/>
      <c r="D6" s="9"/>
      <c r="E6" s="9"/>
      <c r="F6" s="9"/>
      <c r="G6" s="3"/>
      <c r="H6" s="3"/>
      <c r="I6" s="3"/>
      <c r="J6" s="3"/>
      <c r="K6" s="3"/>
      <c r="L6" s="3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88" ht="18" customHeight="1">
      <c r="A7" t="s">
        <v>56</v>
      </c>
      <c r="B7" t="s">
        <v>120</v>
      </c>
      <c r="G7"/>
      <c r="AS7" s="486"/>
      <c r="AT7" s="442" t="s">
        <v>58</v>
      </c>
      <c r="AU7" s="461"/>
      <c r="AV7" s="461"/>
      <c r="AW7" s="461"/>
      <c r="AX7" s="461"/>
      <c r="AY7" s="461"/>
      <c r="AZ7" s="461"/>
      <c r="BA7" s="461"/>
      <c r="BB7" s="461"/>
      <c r="BC7" s="462"/>
      <c r="BD7" s="442" t="s">
        <v>121</v>
      </c>
      <c r="BE7" s="461"/>
      <c r="BF7" s="461"/>
      <c r="BG7" s="461"/>
      <c r="BH7" s="461"/>
      <c r="BI7" s="461"/>
      <c r="BJ7" s="461"/>
      <c r="BK7" s="461"/>
      <c r="BL7" s="461"/>
      <c r="BM7" s="462"/>
      <c r="BN7" s="442" t="s">
        <v>60</v>
      </c>
      <c r="BO7" s="461"/>
      <c r="BP7" s="461"/>
      <c r="BQ7" s="461"/>
      <c r="BR7" s="461"/>
      <c r="BS7" s="461"/>
      <c r="BT7" s="461"/>
      <c r="BU7" s="461"/>
      <c r="BV7" s="461"/>
      <c r="BW7" s="462"/>
      <c r="BX7" s="442" t="s">
        <v>61</v>
      </c>
      <c r="BY7" s="461"/>
      <c r="BZ7" s="461"/>
      <c r="CA7" s="461"/>
      <c r="CB7" s="461"/>
      <c r="CC7" s="461"/>
      <c r="CD7" s="461"/>
      <c r="CE7" s="461"/>
      <c r="CF7" s="461"/>
      <c r="CG7" s="462"/>
      <c r="CH7" s="442" t="s">
        <v>62</v>
      </c>
      <c r="CI7" s="434"/>
    </row>
    <row r="8" spans="1:88" ht="18" customHeight="1">
      <c r="A8" s="408" t="s">
        <v>63</v>
      </c>
      <c r="B8" s="489"/>
      <c r="C8" s="489"/>
      <c r="D8" s="489"/>
      <c r="E8" s="489"/>
      <c r="F8" s="489"/>
      <c r="G8" s="489"/>
      <c r="H8" s="489"/>
      <c r="I8" s="490"/>
      <c r="J8" s="408" t="s">
        <v>122</v>
      </c>
      <c r="K8" s="382"/>
      <c r="L8" s="382"/>
      <c r="M8" s="382"/>
      <c r="N8" s="382"/>
      <c r="O8" s="383"/>
      <c r="P8" s="408" t="s">
        <v>123</v>
      </c>
      <c r="Q8" s="382"/>
      <c r="R8" s="382"/>
      <c r="S8" s="382"/>
      <c r="T8" s="382"/>
      <c r="U8" s="383"/>
      <c r="V8" s="408" t="s">
        <v>124</v>
      </c>
      <c r="W8" s="382"/>
      <c r="X8" s="382"/>
      <c r="Y8" s="382"/>
      <c r="Z8" s="382"/>
      <c r="AA8" s="383"/>
      <c r="AB8" s="408" t="s">
        <v>65</v>
      </c>
      <c r="AC8" s="382"/>
      <c r="AD8" s="382"/>
      <c r="AE8" s="382"/>
      <c r="AF8" s="382"/>
      <c r="AG8" s="383"/>
      <c r="AH8" s="408" t="s">
        <v>66</v>
      </c>
      <c r="AI8" s="382"/>
      <c r="AJ8" s="382"/>
      <c r="AK8" s="382"/>
      <c r="AL8" s="382"/>
      <c r="AM8" s="383"/>
      <c r="AN8" s="362"/>
      <c r="AS8" s="487"/>
      <c r="AT8" s="475" t="s">
        <v>122</v>
      </c>
      <c r="AU8" s="383"/>
      <c r="AV8" s="405" t="s">
        <v>123</v>
      </c>
      <c r="AW8" s="388"/>
      <c r="AX8" s="405" t="s">
        <v>124</v>
      </c>
      <c r="AY8" s="388"/>
      <c r="AZ8" s="405" t="s">
        <v>65</v>
      </c>
      <c r="BA8" s="388"/>
      <c r="BB8" s="405" t="s">
        <v>66</v>
      </c>
      <c r="BC8" s="388"/>
      <c r="BD8" s="475" t="s">
        <v>122</v>
      </c>
      <c r="BE8" s="383"/>
      <c r="BF8" s="405" t="s">
        <v>123</v>
      </c>
      <c r="BG8" s="388"/>
      <c r="BH8" s="405" t="s">
        <v>124</v>
      </c>
      <c r="BI8" s="388"/>
      <c r="BJ8" s="405" t="s">
        <v>65</v>
      </c>
      <c r="BK8" s="388"/>
      <c r="BL8" s="405" t="s">
        <v>66</v>
      </c>
      <c r="BM8" s="388"/>
      <c r="BN8" s="475" t="s">
        <v>122</v>
      </c>
      <c r="BO8" s="383"/>
      <c r="BP8" s="405" t="s">
        <v>123</v>
      </c>
      <c r="BQ8" s="388"/>
      <c r="BR8" s="405" t="s">
        <v>124</v>
      </c>
      <c r="BS8" s="388"/>
      <c r="BT8" s="405" t="s">
        <v>65</v>
      </c>
      <c r="BU8" s="388"/>
      <c r="BV8" s="405" t="s">
        <v>66</v>
      </c>
      <c r="BW8" s="388"/>
      <c r="BX8" s="475" t="s">
        <v>122</v>
      </c>
      <c r="BY8" s="383"/>
      <c r="BZ8" s="405" t="s">
        <v>123</v>
      </c>
      <c r="CA8" s="388"/>
      <c r="CB8" s="405" t="s">
        <v>124</v>
      </c>
      <c r="CC8" s="388"/>
      <c r="CD8" s="405" t="s">
        <v>65</v>
      </c>
      <c r="CE8" s="388"/>
      <c r="CF8" s="405" t="s">
        <v>66</v>
      </c>
      <c r="CG8" s="388"/>
      <c r="CH8" s="475" t="s">
        <v>67</v>
      </c>
      <c r="CI8" s="492" t="s">
        <v>68</v>
      </c>
      <c r="CJ8" s="118"/>
    </row>
    <row r="9" spans="1:88" ht="18" customHeight="1">
      <c r="A9" s="491"/>
      <c r="B9" s="398"/>
      <c r="C9" s="398"/>
      <c r="D9" s="398"/>
      <c r="E9" s="398"/>
      <c r="F9" s="398"/>
      <c r="G9" s="398"/>
      <c r="H9" s="398"/>
      <c r="I9" s="399"/>
      <c r="J9" s="414" t="s">
        <v>125</v>
      </c>
      <c r="K9" s="382"/>
      <c r="L9" s="383"/>
      <c r="M9" s="390" t="s">
        <v>126</v>
      </c>
      <c r="N9" s="382"/>
      <c r="O9" s="383"/>
      <c r="P9" s="414" t="s">
        <v>125</v>
      </c>
      <c r="Q9" s="382"/>
      <c r="R9" s="383"/>
      <c r="S9" s="390" t="s">
        <v>126</v>
      </c>
      <c r="T9" s="382"/>
      <c r="U9" s="383"/>
      <c r="V9" s="414" t="s">
        <v>125</v>
      </c>
      <c r="W9" s="382"/>
      <c r="X9" s="383"/>
      <c r="Y9" s="390" t="s">
        <v>126</v>
      </c>
      <c r="Z9" s="382"/>
      <c r="AA9" s="383"/>
      <c r="AB9" s="414" t="s">
        <v>125</v>
      </c>
      <c r="AC9" s="382"/>
      <c r="AD9" s="383"/>
      <c r="AE9" s="390" t="s">
        <v>126</v>
      </c>
      <c r="AF9" s="382"/>
      <c r="AG9" s="383"/>
      <c r="AH9" s="414" t="s">
        <v>125</v>
      </c>
      <c r="AI9" s="382"/>
      <c r="AJ9" s="383"/>
      <c r="AK9" s="390" t="s">
        <v>126</v>
      </c>
      <c r="AL9" s="382"/>
      <c r="AM9" s="383"/>
      <c r="AN9" s="362"/>
      <c r="AS9" s="488"/>
      <c r="AT9" s="80" t="s">
        <v>125</v>
      </c>
      <c r="AU9" s="103" t="s">
        <v>126</v>
      </c>
      <c r="AV9" s="103" t="s">
        <v>125</v>
      </c>
      <c r="AW9" s="103" t="s">
        <v>126</v>
      </c>
      <c r="AX9" s="103" t="s">
        <v>125</v>
      </c>
      <c r="AY9" s="103" t="s">
        <v>126</v>
      </c>
      <c r="AZ9" s="103" t="s">
        <v>125</v>
      </c>
      <c r="BA9" s="103" t="s">
        <v>126</v>
      </c>
      <c r="BB9" s="103" t="s">
        <v>125</v>
      </c>
      <c r="BC9" s="109" t="s">
        <v>126</v>
      </c>
      <c r="BD9" s="80" t="s">
        <v>125</v>
      </c>
      <c r="BE9" s="103" t="s">
        <v>126</v>
      </c>
      <c r="BF9" s="103" t="s">
        <v>125</v>
      </c>
      <c r="BG9" s="103" t="s">
        <v>126</v>
      </c>
      <c r="BH9" s="103" t="s">
        <v>125</v>
      </c>
      <c r="BI9" s="103" t="s">
        <v>126</v>
      </c>
      <c r="BJ9" s="103" t="s">
        <v>125</v>
      </c>
      <c r="BK9" s="103" t="s">
        <v>126</v>
      </c>
      <c r="BL9" s="103" t="s">
        <v>125</v>
      </c>
      <c r="BM9" s="109" t="s">
        <v>126</v>
      </c>
      <c r="BN9" s="80" t="s">
        <v>125</v>
      </c>
      <c r="BO9" s="103" t="s">
        <v>126</v>
      </c>
      <c r="BP9" s="103" t="s">
        <v>125</v>
      </c>
      <c r="BQ9" s="103" t="s">
        <v>126</v>
      </c>
      <c r="BR9" s="103" t="s">
        <v>125</v>
      </c>
      <c r="BS9" s="103" t="s">
        <v>126</v>
      </c>
      <c r="BT9" s="103" t="s">
        <v>125</v>
      </c>
      <c r="BU9" s="103" t="s">
        <v>126</v>
      </c>
      <c r="BV9" s="103" t="s">
        <v>125</v>
      </c>
      <c r="BW9" s="109" t="s">
        <v>126</v>
      </c>
      <c r="BX9" s="80" t="s">
        <v>125</v>
      </c>
      <c r="BY9" s="103" t="s">
        <v>126</v>
      </c>
      <c r="BZ9" s="103" t="s">
        <v>125</v>
      </c>
      <c r="CA9" s="103" t="s">
        <v>126</v>
      </c>
      <c r="CB9" s="103" t="s">
        <v>125</v>
      </c>
      <c r="CC9" s="103" t="s">
        <v>126</v>
      </c>
      <c r="CD9" s="103" t="s">
        <v>125</v>
      </c>
      <c r="CE9" s="103" t="s">
        <v>126</v>
      </c>
      <c r="CF9" s="103" t="s">
        <v>125</v>
      </c>
      <c r="CG9" s="109" t="s">
        <v>126</v>
      </c>
      <c r="CH9" s="484"/>
      <c r="CI9" s="493"/>
      <c r="CJ9" s="117"/>
    </row>
    <row r="10" spans="1:88" ht="18" customHeight="1" thickBot="1">
      <c r="A10" s="426" t="s">
        <v>69</v>
      </c>
      <c r="B10" s="497" t="s">
        <v>70</v>
      </c>
      <c r="C10" s="382"/>
      <c r="D10" s="382"/>
      <c r="E10" s="382"/>
      <c r="F10" s="382"/>
      <c r="G10" s="382"/>
      <c r="H10" s="382"/>
      <c r="I10" s="383"/>
      <c r="J10" s="464"/>
      <c r="K10" s="382"/>
      <c r="L10" s="383"/>
      <c r="M10" s="463"/>
      <c r="N10" s="382"/>
      <c r="O10" s="383"/>
      <c r="P10" s="464"/>
      <c r="Q10" s="382"/>
      <c r="R10" s="383"/>
      <c r="S10" s="463"/>
      <c r="T10" s="382"/>
      <c r="U10" s="383"/>
      <c r="V10" s="464"/>
      <c r="W10" s="382"/>
      <c r="X10" s="383"/>
      <c r="Y10" s="463"/>
      <c r="Z10" s="382"/>
      <c r="AA10" s="383"/>
      <c r="AB10" s="464"/>
      <c r="AC10" s="382"/>
      <c r="AD10" s="383"/>
      <c r="AE10" s="463"/>
      <c r="AF10" s="382"/>
      <c r="AG10" s="383"/>
      <c r="AH10" s="464"/>
      <c r="AI10" s="382"/>
      <c r="AJ10" s="383"/>
      <c r="AK10" s="463"/>
      <c r="AL10" s="382"/>
      <c r="AM10" s="383"/>
      <c r="AN10" s="362"/>
      <c r="AP10" s="10"/>
      <c r="AR10" s="10"/>
      <c r="AS10" s="74" t="s">
        <v>70</v>
      </c>
      <c r="AT10" s="81"/>
      <c r="AU10" s="82"/>
      <c r="AV10" s="82"/>
      <c r="AW10" s="82"/>
      <c r="AX10" s="82"/>
      <c r="AY10" s="82"/>
      <c r="AZ10" s="82"/>
      <c r="BA10" s="82"/>
      <c r="BB10" s="82"/>
      <c r="BC10" s="83"/>
      <c r="BD10" s="81"/>
      <c r="BE10" s="82"/>
      <c r="BF10" s="82"/>
      <c r="BG10" s="82"/>
      <c r="BH10" s="82"/>
      <c r="BI10" s="82"/>
      <c r="BJ10" s="82"/>
      <c r="BK10" s="82"/>
      <c r="BL10" s="82"/>
      <c r="BM10" s="83"/>
      <c r="BN10" s="85"/>
      <c r="BO10" s="86"/>
      <c r="BP10" s="86"/>
      <c r="BQ10" s="86"/>
      <c r="BR10" s="86"/>
      <c r="BS10" s="86"/>
      <c r="BT10" s="86"/>
      <c r="BU10" s="86"/>
      <c r="BV10" s="86"/>
      <c r="BW10" s="107"/>
      <c r="BX10" s="85"/>
      <c r="BY10" s="86"/>
      <c r="BZ10" s="86"/>
      <c r="CA10" s="86"/>
      <c r="CB10" s="86"/>
      <c r="CC10" s="86"/>
      <c r="CD10" s="86"/>
      <c r="CE10" s="86"/>
      <c r="CF10" s="86"/>
      <c r="CG10" s="107"/>
      <c r="CH10" s="17"/>
      <c r="CI10" s="476"/>
    </row>
    <row r="11" spans="1:88" ht="18" customHeight="1">
      <c r="A11" s="427"/>
      <c r="B11" s="377" t="s">
        <v>71</v>
      </c>
      <c r="C11" s="378"/>
      <c r="D11" s="378"/>
      <c r="E11" s="378"/>
      <c r="F11" s="378"/>
      <c r="G11" s="378"/>
      <c r="H11" s="378"/>
      <c r="I11" s="379"/>
      <c r="J11" s="464"/>
      <c r="K11" s="382"/>
      <c r="L11" s="383"/>
      <c r="M11" s="473"/>
      <c r="N11" s="382"/>
      <c r="O11" s="383"/>
      <c r="P11" s="464"/>
      <c r="Q11" s="382"/>
      <c r="R11" s="383"/>
      <c r="S11" s="473"/>
      <c r="T11" s="382"/>
      <c r="U11" s="383"/>
      <c r="V11" s="464"/>
      <c r="W11" s="382"/>
      <c r="X11" s="383"/>
      <c r="Y11" s="473"/>
      <c r="Z11" s="382"/>
      <c r="AA11" s="383"/>
      <c r="AB11" s="464"/>
      <c r="AC11" s="382"/>
      <c r="AD11" s="383"/>
      <c r="AE11" s="473"/>
      <c r="AF11" s="382"/>
      <c r="AG11" s="383"/>
      <c r="AH11" s="464"/>
      <c r="AI11" s="382"/>
      <c r="AJ11" s="383"/>
      <c r="AK11" s="473"/>
      <c r="AL11" s="382"/>
      <c r="AM11" s="383"/>
      <c r="AN11" s="362"/>
      <c r="AS11" s="74" t="s">
        <v>71</v>
      </c>
      <c r="AT11" s="88"/>
      <c r="AU11" s="105"/>
      <c r="AV11" s="105"/>
      <c r="AW11" s="105"/>
      <c r="AX11" s="105"/>
      <c r="AY11" s="105"/>
      <c r="AZ11" s="105"/>
      <c r="BA11" s="105"/>
      <c r="BB11" s="105"/>
      <c r="BC11" s="89"/>
      <c r="BD11" s="88"/>
      <c r="BE11" s="105"/>
      <c r="BF11" s="105"/>
      <c r="BG11" s="105"/>
      <c r="BH11" s="105"/>
      <c r="BI11" s="105"/>
      <c r="BJ11" s="105"/>
      <c r="BK11" s="105"/>
      <c r="BL11" s="105"/>
      <c r="BM11" s="89"/>
      <c r="BN11" s="90"/>
      <c r="BO11" s="112"/>
      <c r="BP11" s="112"/>
      <c r="BQ11" s="112"/>
      <c r="BR11" s="112"/>
      <c r="BS11" s="112"/>
      <c r="BT11" s="112"/>
      <c r="BU11" s="112"/>
      <c r="BV11" s="112"/>
      <c r="BW11" s="113"/>
      <c r="BX11" s="90"/>
      <c r="BY11" s="112"/>
      <c r="BZ11" s="112"/>
      <c r="CA11" s="112"/>
      <c r="CB11" s="112"/>
      <c r="CC11" s="112"/>
      <c r="CD11" s="112"/>
      <c r="CE11" s="112"/>
      <c r="CF11" s="112"/>
      <c r="CG11" s="113"/>
      <c r="CH11" s="17"/>
      <c r="CI11" s="444"/>
      <c r="CJ11" s="117"/>
    </row>
    <row r="12" spans="1:88" ht="18" customHeight="1">
      <c r="A12" s="427"/>
      <c r="B12" s="411" t="s">
        <v>72</v>
      </c>
      <c r="C12" s="378"/>
      <c r="D12" s="378"/>
      <c r="E12" s="378"/>
      <c r="F12" s="378"/>
      <c r="G12" s="378"/>
      <c r="H12" s="378"/>
      <c r="I12" s="379"/>
      <c r="J12" s="457"/>
      <c r="K12" s="378"/>
      <c r="L12" s="379"/>
      <c r="M12" s="457"/>
      <c r="N12" s="378"/>
      <c r="O12" s="379"/>
      <c r="P12" s="457"/>
      <c r="Q12" s="378"/>
      <c r="R12" s="379"/>
      <c r="S12" s="457"/>
      <c r="T12" s="378"/>
      <c r="U12" s="379"/>
      <c r="V12" s="457"/>
      <c r="W12" s="378"/>
      <c r="X12" s="379"/>
      <c r="Y12" s="457"/>
      <c r="Z12" s="378"/>
      <c r="AA12" s="379"/>
      <c r="AB12" s="457"/>
      <c r="AC12" s="378"/>
      <c r="AD12" s="379"/>
      <c r="AE12" s="457"/>
      <c r="AF12" s="378"/>
      <c r="AG12" s="379"/>
      <c r="AH12" s="457"/>
      <c r="AI12" s="378"/>
      <c r="AJ12" s="379"/>
      <c r="AK12" s="457"/>
      <c r="AL12" s="378"/>
      <c r="AM12" s="379"/>
      <c r="AN12" s="362"/>
      <c r="AS12" s="74" t="s">
        <v>72</v>
      </c>
      <c r="AT12" s="81"/>
      <c r="AU12" s="82"/>
      <c r="AV12" s="82"/>
      <c r="AW12" s="82"/>
      <c r="AX12" s="82"/>
      <c r="AY12" s="82"/>
      <c r="AZ12" s="82"/>
      <c r="BA12" s="82"/>
      <c r="BB12" s="82"/>
      <c r="BC12" s="83"/>
      <c r="BD12" s="81"/>
      <c r="BE12" s="82"/>
      <c r="BF12" s="82"/>
      <c r="BG12" s="82"/>
      <c r="BH12" s="82"/>
      <c r="BI12" s="82"/>
      <c r="BJ12" s="82"/>
      <c r="BK12" s="82"/>
      <c r="BL12" s="82"/>
      <c r="BM12" s="83"/>
      <c r="BN12" s="85"/>
      <c r="BO12" s="86"/>
      <c r="BP12" s="86"/>
      <c r="BQ12" s="86"/>
      <c r="BR12" s="86"/>
      <c r="BS12" s="86"/>
      <c r="BT12" s="86"/>
      <c r="BU12" s="86"/>
      <c r="BV12" s="86"/>
      <c r="BW12" s="107"/>
      <c r="BX12" s="85"/>
      <c r="BY12" s="86"/>
      <c r="BZ12" s="86"/>
      <c r="CA12" s="86"/>
      <c r="CB12" s="86"/>
      <c r="CC12" s="86"/>
      <c r="CD12" s="86"/>
      <c r="CE12" s="86"/>
      <c r="CF12" s="86"/>
      <c r="CG12" s="107"/>
      <c r="CH12" s="17"/>
      <c r="CI12" s="444"/>
      <c r="CJ12" s="117"/>
    </row>
    <row r="13" spans="1:88" ht="18" customHeight="1">
      <c r="A13" s="427"/>
      <c r="B13" s="494" t="s">
        <v>75</v>
      </c>
      <c r="C13" s="474" t="s">
        <v>127</v>
      </c>
      <c r="D13" s="382"/>
      <c r="E13" s="382"/>
      <c r="F13" s="382"/>
      <c r="G13" s="382"/>
      <c r="H13" s="382"/>
      <c r="I13" s="383"/>
      <c r="J13" s="459"/>
      <c r="K13" s="382"/>
      <c r="L13" s="383"/>
      <c r="M13" s="458"/>
      <c r="N13" s="382"/>
      <c r="O13" s="383"/>
      <c r="P13" s="457"/>
      <c r="Q13" s="378"/>
      <c r="R13" s="379"/>
      <c r="S13" s="460"/>
      <c r="T13" s="378"/>
      <c r="U13" s="379"/>
      <c r="V13" s="459"/>
      <c r="W13" s="382"/>
      <c r="X13" s="383"/>
      <c r="Y13" s="458"/>
      <c r="Z13" s="382"/>
      <c r="AA13" s="383"/>
      <c r="AB13" s="459"/>
      <c r="AC13" s="382"/>
      <c r="AD13" s="383"/>
      <c r="AE13" s="458"/>
      <c r="AF13" s="382"/>
      <c r="AG13" s="383"/>
      <c r="AH13" s="459"/>
      <c r="AI13" s="382"/>
      <c r="AJ13" s="383"/>
      <c r="AK13" s="458"/>
      <c r="AL13" s="382"/>
      <c r="AM13" s="383"/>
      <c r="AN13" s="362"/>
      <c r="AQ13" s="3"/>
      <c r="AR13" s="3"/>
      <c r="AS13" s="74" t="s">
        <v>127</v>
      </c>
      <c r="AT13" s="81"/>
      <c r="AU13" s="100"/>
      <c r="AV13" s="103"/>
      <c r="AW13" s="105"/>
      <c r="AX13" s="100"/>
      <c r="AY13" s="82"/>
      <c r="AZ13" s="101"/>
      <c r="BA13" s="101"/>
      <c r="BB13" s="101"/>
      <c r="BC13" s="106"/>
      <c r="BD13" s="81"/>
      <c r="BE13" s="100"/>
      <c r="BF13" s="103"/>
      <c r="BG13" s="105"/>
      <c r="BH13" s="100"/>
      <c r="BI13" s="82"/>
      <c r="BJ13" s="101"/>
      <c r="BK13" s="101"/>
      <c r="BL13" s="101"/>
      <c r="BM13" s="106"/>
      <c r="BN13" s="85"/>
      <c r="BO13" s="102"/>
      <c r="BP13" s="104"/>
      <c r="BQ13" s="112"/>
      <c r="BR13" s="102"/>
      <c r="BS13" s="86"/>
      <c r="BT13" s="86"/>
      <c r="BU13" s="86"/>
      <c r="BV13" s="86"/>
      <c r="BW13" s="107"/>
      <c r="BX13" s="85"/>
      <c r="BY13" s="102"/>
      <c r="BZ13" s="104"/>
      <c r="CA13" s="112"/>
      <c r="CB13" s="102"/>
      <c r="CC13" s="86"/>
      <c r="CD13" s="86"/>
      <c r="CE13" s="86"/>
      <c r="CF13" s="86"/>
      <c r="CG13" s="107"/>
      <c r="CH13" s="17"/>
      <c r="CI13" s="444"/>
      <c r="CJ13" s="117"/>
    </row>
    <row r="14" spans="1:88" ht="18" customHeight="1">
      <c r="A14" s="427"/>
      <c r="B14" s="495"/>
      <c r="C14" s="474" t="s">
        <v>81</v>
      </c>
      <c r="D14" s="382"/>
      <c r="E14" s="382"/>
      <c r="F14" s="382"/>
      <c r="G14" s="382"/>
      <c r="H14" s="382"/>
      <c r="I14" s="383"/>
      <c r="J14" s="459"/>
      <c r="K14" s="382"/>
      <c r="L14" s="383"/>
      <c r="M14" s="458"/>
      <c r="N14" s="382"/>
      <c r="O14" s="383"/>
      <c r="P14" s="459"/>
      <c r="Q14" s="382"/>
      <c r="R14" s="383"/>
      <c r="S14" s="458"/>
      <c r="T14" s="382"/>
      <c r="U14" s="383"/>
      <c r="V14" s="459"/>
      <c r="W14" s="382"/>
      <c r="X14" s="383"/>
      <c r="Y14" s="458"/>
      <c r="Z14" s="382"/>
      <c r="AA14" s="383"/>
      <c r="AB14" s="457"/>
      <c r="AC14" s="378"/>
      <c r="AD14" s="379"/>
      <c r="AE14" s="457"/>
      <c r="AF14" s="378"/>
      <c r="AG14" s="379"/>
      <c r="AH14" s="459"/>
      <c r="AI14" s="382"/>
      <c r="AJ14" s="383"/>
      <c r="AK14" s="458"/>
      <c r="AL14" s="382"/>
      <c r="AM14" s="383"/>
      <c r="AN14" s="362"/>
      <c r="AS14" s="74" t="s">
        <v>81</v>
      </c>
      <c r="AT14" s="81"/>
      <c r="AU14" s="82"/>
      <c r="AV14" s="82"/>
      <c r="AW14" s="82"/>
      <c r="AX14" s="82"/>
      <c r="AY14" s="82"/>
      <c r="AZ14" s="105"/>
      <c r="BA14" s="105"/>
      <c r="BB14" s="82"/>
      <c r="BC14" s="83"/>
      <c r="BD14" s="81"/>
      <c r="BE14" s="82"/>
      <c r="BF14" s="82"/>
      <c r="BG14" s="82"/>
      <c r="BH14" s="82"/>
      <c r="BI14" s="82"/>
      <c r="BJ14" s="105"/>
      <c r="BK14" s="105"/>
      <c r="BL14" s="82"/>
      <c r="BM14" s="83"/>
      <c r="BN14" s="85"/>
      <c r="BO14" s="86"/>
      <c r="BP14" s="86"/>
      <c r="BQ14" s="86"/>
      <c r="BR14" s="86"/>
      <c r="BS14" s="86"/>
      <c r="BT14" s="112"/>
      <c r="BU14" s="112"/>
      <c r="BV14" s="86"/>
      <c r="BW14" s="107"/>
      <c r="BX14" s="85"/>
      <c r="BY14" s="86"/>
      <c r="BZ14" s="86"/>
      <c r="CA14" s="86"/>
      <c r="CB14" s="86"/>
      <c r="CC14" s="86"/>
      <c r="CD14" s="112"/>
      <c r="CE14" s="112"/>
      <c r="CF14" s="86"/>
      <c r="CG14" s="107"/>
      <c r="CH14" s="17"/>
      <c r="CI14" s="444"/>
      <c r="CJ14" s="117"/>
    </row>
    <row r="15" spans="1:88" ht="18" customHeight="1">
      <c r="A15" s="427"/>
      <c r="B15" s="495"/>
      <c r="C15" s="474" t="s">
        <v>82</v>
      </c>
      <c r="D15" s="382"/>
      <c r="E15" s="382"/>
      <c r="F15" s="382"/>
      <c r="G15" s="382"/>
      <c r="H15" s="382"/>
      <c r="I15" s="383"/>
      <c r="J15" s="459"/>
      <c r="K15" s="382"/>
      <c r="L15" s="383"/>
      <c r="M15" s="458"/>
      <c r="N15" s="382"/>
      <c r="O15" s="383"/>
      <c r="P15" s="459"/>
      <c r="Q15" s="382"/>
      <c r="R15" s="383"/>
      <c r="S15" s="458"/>
      <c r="T15" s="382"/>
      <c r="U15" s="383"/>
      <c r="V15" s="459"/>
      <c r="W15" s="382"/>
      <c r="X15" s="383"/>
      <c r="Y15" s="458"/>
      <c r="Z15" s="382"/>
      <c r="AA15" s="383"/>
      <c r="AB15" s="459"/>
      <c r="AC15" s="382"/>
      <c r="AD15" s="383"/>
      <c r="AE15" s="458"/>
      <c r="AF15" s="382"/>
      <c r="AG15" s="383"/>
      <c r="AH15" s="457"/>
      <c r="AI15" s="378"/>
      <c r="AJ15" s="379"/>
      <c r="AK15" s="460"/>
      <c r="AL15" s="378"/>
      <c r="AM15" s="379"/>
      <c r="AN15" s="362"/>
      <c r="AS15" s="74" t="s">
        <v>82</v>
      </c>
      <c r="AT15" s="81"/>
      <c r="AU15" s="82"/>
      <c r="AV15" s="82"/>
      <c r="AW15" s="82"/>
      <c r="AX15" s="82"/>
      <c r="AY15" s="82"/>
      <c r="AZ15" s="82"/>
      <c r="BA15" s="82"/>
      <c r="BB15" s="105"/>
      <c r="BC15" s="89"/>
      <c r="BD15" s="81"/>
      <c r="BE15" s="82"/>
      <c r="BF15" s="82"/>
      <c r="BG15" s="82"/>
      <c r="BH15" s="82"/>
      <c r="BI15" s="82"/>
      <c r="BJ15" s="82"/>
      <c r="BK15" s="82"/>
      <c r="BL15" s="105"/>
      <c r="BM15" s="89"/>
      <c r="BN15" s="85"/>
      <c r="BO15" s="86"/>
      <c r="BP15" s="86"/>
      <c r="BQ15" s="86"/>
      <c r="BR15" s="86"/>
      <c r="BS15" s="86"/>
      <c r="BT15" s="86"/>
      <c r="BU15" s="86"/>
      <c r="BV15" s="112"/>
      <c r="BW15" s="113"/>
      <c r="BX15" s="85"/>
      <c r="BY15" s="86"/>
      <c r="BZ15" s="86"/>
      <c r="CA15" s="86"/>
      <c r="CB15" s="86"/>
      <c r="CC15" s="86"/>
      <c r="CD15" s="86"/>
      <c r="CE15" s="86"/>
      <c r="CF15" s="112"/>
      <c r="CG15" s="113"/>
      <c r="CH15" s="17"/>
      <c r="CI15" s="444"/>
      <c r="CJ15" s="117"/>
    </row>
    <row r="16" spans="1:88" ht="18" customHeight="1" thickBot="1">
      <c r="A16" s="427"/>
      <c r="B16" s="495"/>
      <c r="C16" s="485" t="s">
        <v>83</v>
      </c>
      <c r="D16" s="382"/>
      <c r="E16" s="382"/>
      <c r="F16" s="382"/>
      <c r="G16" s="382"/>
      <c r="H16" s="382"/>
      <c r="I16" s="383"/>
      <c r="J16" s="459"/>
      <c r="K16" s="382"/>
      <c r="L16" s="383"/>
      <c r="M16" s="459"/>
      <c r="N16" s="382"/>
      <c r="O16" s="383"/>
      <c r="P16" s="459"/>
      <c r="Q16" s="382"/>
      <c r="R16" s="383"/>
      <c r="S16" s="459"/>
      <c r="T16" s="382"/>
      <c r="U16" s="383"/>
      <c r="V16" s="459"/>
      <c r="W16" s="382"/>
      <c r="X16" s="383"/>
      <c r="Y16" s="459"/>
      <c r="Z16" s="382"/>
      <c r="AA16" s="383"/>
      <c r="AB16" s="457"/>
      <c r="AC16" s="378"/>
      <c r="AD16" s="379"/>
      <c r="AE16" s="457"/>
      <c r="AF16" s="378"/>
      <c r="AG16" s="379"/>
      <c r="AH16" s="457"/>
      <c r="AI16" s="378"/>
      <c r="AJ16" s="379"/>
      <c r="AK16" s="457"/>
      <c r="AL16" s="378"/>
      <c r="AM16" s="379"/>
      <c r="AN16" s="362"/>
      <c r="AP16" s="68"/>
      <c r="AS16" s="75" t="s">
        <v>83</v>
      </c>
      <c r="AT16" s="111"/>
      <c r="AU16" s="110"/>
      <c r="AV16" s="110"/>
      <c r="AW16" s="110"/>
      <c r="AX16" s="110"/>
      <c r="AY16" s="110"/>
      <c r="AZ16" s="94"/>
      <c r="BA16" s="94"/>
      <c r="BB16" s="94"/>
      <c r="BC16" s="95"/>
      <c r="BD16" s="111"/>
      <c r="BE16" s="110"/>
      <c r="BF16" s="110"/>
      <c r="BG16" s="110"/>
      <c r="BH16" s="110"/>
      <c r="BI16" s="110"/>
      <c r="BJ16" s="94"/>
      <c r="BK16" s="94"/>
      <c r="BL16" s="94"/>
      <c r="BM16" s="95"/>
      <c r="BN16" s="114"/>
      <c r="BO16" s="115"/>
      <c r="BP16" s="115"/>
      <c r="BQ16" s="115"/>
      <c r="BR16" s="115"/>
      <c r="BS16" s="115"/>
      <c r="BT16" s="98"/>
      <c r="BU16" s="98"/>
      <c r="BV16" s="98"/>
      <c r="BW16" s="116"/>
      <c r="BX16" s="114"/>
      <c r="BY16" s="115"/>
      <c r="BZ16" s="115"/>
      <c r="CA16" s="115"/>
      <c r="CB16" s="115"/>
      <c r="CC16" s="115"/>
      <c r="CD16" s="98"/>
      <c r="CE16" s="98"/>
      <c r="CF16" s="98"/>
      <c r="CG16" s="116"/>
      <c r="CH16" s="18"/>
      <c r="CI16" s="445"/>
      <c r="CJ16" s="117"/>
    </row>
    <row r="17" spans="1:61" ht="18" customHeight="1">
      <c r="A17" s="427"/>
      <c r="B17" s="495"/>
      <c r="C17" s="474" t="s">
        <v>128</v>
      </c>
      <c r="D17" s="382"/>
      <c r="E17" s="382"/>
      <c r="F17" s="382"/>
      <c r="G17" s="382"/>
      <c r="H17" s="382"/>
      <c r="I17" s="383"/>
      <c r="J17" s="456"/>
      <c r="K17" s="382"/>
      <c r="L17" s="383"/>
      <c r="M17" s="456"/>
      <c r="N17" s="382"/>
      <c r="O17" s="383"/>
      <c r="P17" s="456"/>
      <c r="Q17" s="382"/>
      <c r="R17" s="383"/>
      <c r="S17" s="456"/>
      <c r="T17" s="382"/>
      <c r="U17" s="383"/>
      <c r="V17" s="456"/>
      <c r="W17" s="382"/>
      <c r="X17" s="383"/>
      <c r="Y17" s="456"/>
      <c r="Z17" s="382"/>
      <c r="AA17" s="383"/>
      <c r="AB17" s="456"/>
      <c r="AC17" s="382"/>
      <c r="AD17" s="383"/>
      <c r="AE17" s="456"/>
      <c r="AF17" s="382"/>
      <c r="AG17" s="383"/>
      <c r="AH17" s="456"/>
      <c r="AI17" s="382"/>
      <c r="AJ17" s="383"/>
      <c r="AK17" s="456"/>
      <c r="AL17" s="382"/>
      <c r="AM17" s="383"/>
      <c r="AN17" s="362"/>
      <c r="BH17"/>
      <c r="BI17"/>
    </row>
    <row r="18" spans="1:61" ht="18" customHeight="1">
      <c r="A18" s="427"/>
      <c r="B18" s="495"/>
      <c r="C18" s="474" t="s">
        <v>129</v>
      </c>
      <c r="D18" s="382"/>
      <c r="E18" s="382"/>
      <c r="F18" s="382"/>
      <c r="G18" s="382"/>
      <c r="H18" s="382"/>
      <c r="I18" s="383"/>
      <c r="J18" s="459"/>
      <c r="K18" s="382"/>
      <c r="L18" s="383"/>
      <c r="M18" s="458"/>
      <c r="N18" s="382"/>
      <c r="O18" s="383"/>
      <c r="P18" s="459"/>
      <c r="Q18" s="382"/>
      <c r="R18" s="383"/>
      <c r="S18" s="458"/>
      <c r="T18" s="382"/>
      <c r="U18" s="383"/>
      <c r="V18" s="459"/>
      <c r="W18" s="382"/>
      <c r="X18" s="383"/>
      <c r="Y18" s="458"/>
      <c r="Z18" s="382"/>
      <c r="AA18" s="383"/>
      <c r="AB18" s="459"/>
      <c r="AC18" s="382"/>
      <c r="AD18" s="383"/>
      <c r="AE18" s="458"/>
      <c r="AF18" s="382"/>
      <c r="AG18" s="383"/>
      <c r="AH18" s="459"/>
      <c r="AI18" s="382"/>
      <c r="AJ18" s="383"/>
      <c r="AK18" s="458"/>
      <c r="AL18" s="382"/>
      <c r="AM18" s="383"/>
      <c r="AN18" s="362"/>
      <c r="BH18"/>
      <c r="BI18"/>
    </row>
    <row r="19" spans="1:61" ht="18" customHeight="1">
      <c r="A19" s="427"/>
      <c r="B19" s="495"/>
      <c r="C19" s="474" t="s">
        <v>130</v>
      </c>
      <c r="D19" s="382"/>
      <c r="E19" s="382"/>
      <c r="F19" s="382"/>
      <c r="G19" s="382"/>
      <c r="H19" s="382"/>
      <c r="I19" s="383"/>
      <c r="J19" s="459"/>
      <c r="K19" s="382"/>
      <c r="L19" s="383"/>
      <c r="M19" s="458"/>
      <c r="N19" s="382"/>
      <c r="O19" s="383"/>
      <c r="P19" s="459"/>
      <c r="Q19" s="382"/>
      <c r="R19" s="383"/>
      <c r="S19" s="458"/>
      <c r="T19" s="382"/>
      <c r="U19" s="383"/>
      <c r="V19" s="459"/>
      <c r="W19" s="382"/>
      <c r="X19" s="383"/>
      <c r="Y19" s="458"/>
      <c r="Z19" s="382"/>
      <c r="AA19" s="383"/>
      <c r="AB19" s="459"/>
      <c r="AC19" s="382"/>
      <c r="AD19" s="383"/>
      <c r="AE19" s="458"/>
      <c r="AF19" s="382"/>
      <c r="AG19" s="383"/>
      <c r="AH19" s="459"/>
      <c r="AI19" s="382"/>
      <c r="AJ19" s="383"/>
      <c r="AK19" s="458"/>
      <c r="AL19" s="382"/>
      <c r="AM19" s="383"/>
      <c r="AN19" s="362"/>
      <c r="BH19"/>
      <c r="BI19"/>
    </row>
    <row r="20" spans="1:61" ht="18" customHeight="1">
      <c r="A20" s="427"/>
      <c r="B20" s="495"/>
      <c r="C20" s="474" t="s">
        <v>131</v>
      </c>
      <c r="D20" s="382"/>
      <c r="E20" s="382"/>
      <c r="F20" s="382"/>
      <c r="G20" s="382"/>
      <c r="H20" s="382"/>
      <c r="I20" s="383"/>
      <c r="J20" s="459"/>
      <c r="K20" s="382"/>
      <c r="L20" s="383"/>
      <c r="M20" s="458"/>
      <c r="N20" s="382"/>
      <c r="O20" s="383"/>
      <c r="P20" s="459"/>
      <c r="Q20" s="382"/>
      <c r="R20" s="383"/>
      <c r="S20" s="458"/>
      <c r="T20" s="382"/>
      <c r="U20" s="383"/>
      <c r="V20" s="459"/>
      <c r="W20" s="382"/>
      <c r="X20" s="383"/>
      <c r="Y20" s="458"/>
      <c r="Z20" s="382"/>
      <c r="AA20" s="383"/>
      <c r="AB20" s="459"/>
      <c r="AC20" s="382"/>
      <c r="AD20" s="383"/>
      <c r="AE20" s="458"/>
      <c r="AF20" s="382"/>
      <c r="AG20" s="383"/>
      <c r="AH20" s="459"/>
      <c r="AI20" s="382"/>
      <c r="AJ20" s="383"/>
      <c r="AK20" s="458"/>
      <c r="AL20" s="382"/>
      <c r="AM20" s="383"/>
      <c r="AN20" s="362"/>
      <c r="BH20"/>
      <c r="BI20"/>
    </row>
    <row r="21" spans="1:61" ht="18" customHeight="1">
      <c r="A21" s="427"/>
      <c r="B21" s="496"/>
      <c r="C21" s="474" t="s">
        <v>87</v>
      </c>
      <c r="D21" s="382"/>
      <c r="E21" s="382"/>
      <c r="F21" s="382"/>
      <c r="G21" s="382"/>
      <c r="H21" s="382"/>
      <c r="I21" s="383"/>
      <c r="J21" s="459"/>
      <c r="K21" s="382"/>
      <c r="L21" s="383"/>
      <c r="M21" s="458"/>
      <c r="N21" s="382"/>
      <c r="O21" s="383"/>
      <c r="P21" s="459"/>
      <c r="Q21" s="382"/>
      <c r="R21" s="383"/>
      <c r="S21" s="458"/>
      <c r="T21" s="382"/>
      <c r="U21" s="383"/>
      <c r="V21" s="459"/>
      <c r="W21" s="382"/>
      <c r="X21" s="383"/>
      <c r="Y21" s="458"/>
      <c r="Z21" s="382"/>
      <c r="AA21" s="383"/>
      <c r="AB21" s="459"/>
      <c r="AC21" s="382"/>
      <c r="AD21" s="383"/>
      <c r="AE21" s="458"/>
      <c r="AF21" s="382"/>
      <c r="AG21" s="383"/>
      <c r="AH21" s="459"/>
      <c r="AI21" s="382"/>
      <c r="AJ21" s="383"/>
      <c r="AK21" s="458"/>
      <c r="AL21" s="382"/>
      <c r="AM21" s="383"/>
      <c r="AN21" s="362"/>
      <c r="BH21"/>
      <c r="BI21"/>
    </row>
    <row r="22" spans="1:61" ht="18" customHeight="1">
      <c r="A22" s="427"/>
      <c r="B22" s="426" t="s">
        <v>88</v>
      </c>
      <c r="C22" s="474" t="s">
        <v>132</v>
      </c>
      <c r="D22" s="382"/>
      <c r="E22" s="382"/>
      <c r="F22" s="382"/>
      <c r="G22" s="382"/>
      <c r="H22" s="382"/>
      <c r="I22" s="383"/>
      <c r="J22" s="459"/>
      <c r="K22" s="382"/>
      <c r="L22" s="383"/>
      <c r="M22" s="458"/>
      <c r="N22" s="382"/>
      <c r="O22" s="383"/>
      <c r="P22" s="458"/>
      <c r="Q22" s="382"/>
      <c r="R22" s="383"/>
      <c r="S22" s="458"/>
      <c r="T22" s="382"/>
      <c r="U22" s="383"/>
      <c r="V22" s="458"/>
      <c r="W22" s="382"/>
      <c r="X22" s="383"/>
      <c r="Y22" s="458"/>
      <c r="Z22" s="382"/>
      <c r="AA22" s="383"/>
      <c r="AB22" s="458"/>
      <c r="AC22" s="382"/>
      <c r="AD22" s="383"/>
      <c r="AE22" s="458"/>
      <c r="AF22" s="382"/>
      <c r="AG22" s="383"/>
      <c r="AH22" s="458"/>
      <c r="AI22" s="382"/>
      <c r="AJ22" s="383"/>
      <c r="AK22" s="458"/>
      <c r="AL22" s="382"/>
      <c r="AM22" s="383"/>
      <c r="AN22" s="362"/>
    </row>
    <row r="23" spans="1:61" ht="18" customHeight="1">
      <c r="A23" s="427"/>
      <c r="B23" s="427"/>
      <c r="C23" s="474" t="s">
        <v>133</v>
      </c>
      <c r="D23" s="382"/>
      <c r="E23" s="382"/>
      <c r="F23" s="382"/>
      <c r="G23" s="382"/>
      <c r="H23" s="382"/>
      <c r="I23" s="383"/>
      <c r="J23" s="459"/>
      <c r="K23" s="382"/>
      <c r="L23" s="383"/>
      <c r="M23" s="458"/>
      <c r="N23" s="382"/>
      <c r="O23" s="383"/>
      <c r="P23" s="459"/>
      <c r="Q23" s="382"/>
      <c r="R23" s="383"/>
      <c r="S23" s="458"/>
      <c r="T23" s="382"/>
      <c r="U23" s="383"/>
      <c r="V23" s="459"/>
      <c r="W23" s="382"/>
      <c r="X23" s="383"/>
      <c r="Y23" s="458"/>
      <c r="Z23" s="382"/>
      <c r="AA23" s="383"/>
      <c r="AB23" s="459"/>
      <c r="AC23" s="382"/>
      <c r="AD23" s="383"/>
      <c r="AE23" s="458"/>
      <c r="AF23" s="382"/>
      <c r="AG23" s="383"/>
      <c r="AH23" s="459"/>
      <c r="AI23" s="382"/>
      <c r="AJ23" s="383"/>
      <c r="AK23" s="458"/>
      <c r="AL23" s="382"/>
      <c r="AM23" s="383"/>
      <c r="AN23" s="362"/>
    </row>
    <row r="24" spans="1:61" ht="18" customHeight="1">
      <c r="A24" s="427"/>
      <c r="B24" s="427"/>
      <c r="C24" s="474" t="s">
        <v>134</v>
      </c>
      <c r="D24" s="382"/>
      <c r="E24" s="382"/>
      <c r="F24" s="382"/>
      <c r="G24" s="382"/>
      <c r="H24" s="382"/>
      <c r="I24" s="383"/>
      <c r="J24" s="467"/>
      <c r="K24" s="382"/>
      <c r="L24" s="383"/>
      <c r="M24" s="467"/>
      <c r="N24" s="382"/>
      <c r="O24" s="383"/>
      <c r="P24" s="467"/>
      <c r="Q24" s="382"/>
      <c r="R24" s="383"/>
      <c r="S24" s="467"/>
      <c r="T24" s="382"/>
      <c r="U24" s="383"/>
      <c r="V24" s="467"/>
      <c r="W24" s="382"/>
      <c r="X24" s="383"/>
      <c r="Y24" s="467"/>
      <c r="Z24" s="382"/>
      <c r="AA24" s="383"/>
      <c r="AB24" s="467"/>
      <c r="AC24" s="382"/>
      <c r="AD24" s="383"/>
      <c r="AE24" s="467"/>
      <c r="AF24" s="382"/>
      <c r="AG24" s="383"/>
      <c r="AH24" s="467"/>
      <c r="AI24" s="382"/>
      <c r="AJ24" s="383"/>
      <c r="AK24" s="467"/>
      <c r="AL24" s="382"/>
      <c r="AM24" s="383"/>
      <c r="AN24" s="362"/>
    </row>
    <row r="25" spans="1:61" ht="18" customHeight="1">
      <c r="A25" s="427"/>
      <c r="B25" s="427"/>
      <c r="C25" s="474" t="s">
        <v>90</v>
      </c>
      <c r="D25" s="382"/>
      <c r="E25" s="382"/>
      <c r="F25" s="382"/>
      <c r="G25" s="382"/>
      <c r="H25" s="382"/>
      <c r="I25" s="383"/>
      <c r="J25" s="456"/>
      <c r="K25" s="382"/>
      <c r="L25" s="383"/>
      <c r="M25" s="456"/>
      <c r="N25" s="382"/>
      <c r="O25" s="383"/>
      <c r="P25" s="456"/>
      <c r="Q25" s="382"/>
      <c r="R25" s="383"/>
      <c r="S25" s="456"/>
      <c r="T25" s="382"/>
      <c r="U25" s="383"/>
      <c r="V25" s="456"/>
      <c r="W25" s="382"/>
      <c r="X25" s="383"/>
      <c r="Y25" s="456"/>
      <c r="Z25" s="382"/>
      <c r="AA25" s="383"/>
      <c r="AB25" s="456"/>
      <c r="AC25" s="382"/>
      <c r="AD25" s="383"/>
      <c r="AE25" s="456"/>
      <c r="AF25" s="382"/>
      <c r="AG25" s="383"/>
      <c r="AH25" s="456"/>
      <c r="AI25" s="382"/>
      <c r="AJ25" s="383"/>
      <c r="AK25" s="456"/>
      <c r="AL25" s="382"/>
      <c r="AM25" s="383"/>
      <c r="AN25" s="362"/>
    </row>
    <row r="26" spans="1:61" ht="18" customHeight="1">
      <c r="A26" s="427"/>
      <c r="B26" s="427"/>
      <c r="C26" s="474" t="s">
        <v>91</v>
      </c>
      <c r="D26" s="382"/>
      <c r="E26" s="382"/>
      <c r="F26" s="382"/>
      <c r="G26" s="382"/>
      <c r="H26" s="382"/>
      <c r="I26" s="383"/>
      <c r="J26" s="456"/>
      <c r="K26" s="382"/>
      <c r="L26" s="383"/>
      <c r="M26" s="456"/>
      <c r="N26" s="382"/>
      <c r="O26" s="383"/>
      <c r="P26" s="456"/>
      <c r="Q26" s="382"/>
      <c r="R26" s="383"/>
      <c r="S26" s="456"/>
      <c r="T26" s="382"/>
      <c r="U26" s="383"/>
      <c r="V26" s="456"/>
      <c r="W26" s="382"/>
      <c r="X26" s="383"/>
      <c r="Y26" s="456"/>
      <c r="Z26" s="382"/>
      <c r="AA26" s="383"/>
      <c r="AB26" s="456"/>
      <c r="AC26" s="382"/>
      <c r="AD26" s="383"/>
      <c r="AE26" s="456"/>
      <c r="AF26" s="382"/>
      <c r="AG26" s="383"/>
      <c r="AH26" s="456"/>
      <c r="AI26" s="382"/>
      <c r="AJ26" s="383"/>
      <c r="AK26" s="456"/>
      <c r="AL26" s="382"/>
      <c r="AM26" s="383"/>
      <c r="AN26" s="362"/>
    </row>
    <row r="27" spans="1:61" ht="18" customHeight="1">
      <c r="A27" s="427"/>
      <c r="B27" s="428"/>
      <c r="C27" s="474" t="s">
        <v>92</v>
      </c>
      <c r="D27" s="382"/>
      <c r="E27" s="382"/>
      <c r="F27" s="382"/>
      <c r="G27" s="382"/>
      <c r="H27" s="382"/>
      <c r="I27" s="383"/>
      <c r="J27" s="456"/>
      <c r="K27" s="382"/>
      <c r="L27" s="383"/>
      <c r="M27" s="466"/>
      <c r="N27" s="382"/>
      <c r="O27" s="383"/>
      <c r="P27" s="456"/>
      <c r="Q27" s="382"/>
      <c r="R27" s="383"/>
      <c r="S27" s="466"/>
      <c r="T27" s="382"/>
      <c r="U27" s="383"/>
      <c r="V27" s="456"/>
      <c r="W27" s="382"/>
      <c r="X27" s="383"/>
      <c r="Y27" s="466"/>
      <c r="Z27" s="382"/>
      <c r="AA27" s="383"/>
      <c r="AB27" s="456"/>
      <c r="AC27" s="382"/>
      <c r="AD27" s="383"/>
      <c r="AE27" s="466"/>
      <c r="AF27" s="382"/>
      <c r="AG27" s="383"/>
      <c r="AH27" s="456"/>
      <c r="AI27" s="382"/>
      <c r="AJ27" s="383"/>
      <c r="AK27" s="466"/>
      <c r="AL27" s="382"/>
      <c r="AM27" s="383"/>
      <c r="AN27" s="362"/>
    </row>
    <row r="28" spans="1:61" ht="18" customHeight="1">
      <c r="A28" s="427"/>
      <c r="B28" s="426" t="s">
        <v>93</v>
      </c>
      <c r="C28" s="474" t="s">
        <v>94</v>
      </c>
      <c r="D28" s="382"/>
      <c r="E28" s="382"/>
      <c r="F28" s="382"/>
      <c r="G28" s="382"/>
      <c r="H28" s="382"/>
      <c r="I28" s="383"/>
      <c r="J28" s="465"/>
      <c r="K28" s="378"/>
      <c r="L28" s="388"/>
      <c r="M28" s="465"/>
      <c r="N28" s="378"/>
      <c r="O28" s="388"/>
      <c r="P28" s="465"/>
      <c r="Q28" s="378"/>
      <c r="R28" s="388"/>
      <c r="S28" s="465"/>
      <c r="T28" s="378"/>
      <c r="U28" s="388"/>
      <c r="V28" s="465"/>
      <c r="W28" s="378"/>
      <c r="X28" s="388"/>
      <c r="Y28" s="465"/>
      <c r="Z28" s="378"/>
      <c r="AA28" s="388"/>
      <c r="AB28" s="465"/>
      <c r="AC28" s="378"/>
      <c r="AD28" s="388"/>
      <c r="AE28" s="465"/>
      <c r="AF28" s="378"/>
      <c r="AG28" s="388"/>
      <c r="AH28" s="465"/>
      <c r="AI28" s="378"/>
      <c r="AJ28" s="388"/>
      <c r="AK28" s="465"/>
      <c r="AL28" s="378"/>
      <c r="AM28" s="388"/>
      <c r="AN28" s="362"/>
    </row>
    <row r="29" spans="1:61" ht="18" customHeight="1">
      <c r="A29" s="427"/>
      <c r="B29" s="427"/>
      <c r="C29" s="474" t="s">
        <v>95</v>
      </c>
      <c r="D29" s="382"/>
      <c r="E29" s="382"/>
      <c r="F29" s="382"/>
      <c r="G29" s="382"/>
      <c r="H29" s="382"/>
      <c r="I29" s="383"/>
      <c r="J29" s="465"/>
      <c r="K29" s="378"/>
      <c r="L29" s="388"/>
      <c r="M29" s="465"/>
      <c r="N29" s="378"/>
      <c r="O29" s="388"/>
      <c r="P29" s="465"/>
      <c r="Q29" s="378"/>
      <c r="R29" s="388"/>
      <c r="S29" s="465"/>
      <c r="T29" s="378"/>
      <c r="U29" s="388"/>
      <c r="V29" s="465"/>
      <c r="W29" s="378"/>
      <c r="X29" s="388"/>
      <c r="Y29" s="465"/>
      <c r="Z29" s="378"/>
      <c r="AA29" s="388"/>
      <c r="AB29" s="465"/>
      <c r="AC29" s="378"/>
      <c r="AD29" s="388"/>
      <c r="AE29" s="465"/>
      <c r="AF29" s="378"/>
      <c r="AG29" s="388"/>
      <c r="AH29" s="465"/>
      <c r="AI29" s="378"/>
      <c r="AJ29" s="388"/>
      <c r="AK29" s="465"/>
      <c r="AL29" s="378"/>
      <c r="AM29" s="388"/>
      <c r="AN29" s="362"/>
    </row>
    <row r="30" spans="1:61" ht="18" customHeight="1">
      <c r="A30" s="427"/>
      <c r="B30" s="427"/>
      <c r="C30" s="474" t="s">
        <v>99</v>
      </c>
      <c r="D30" s="382"/>
      <c r="E30" s="382"/>
      <c r="F30" s="382"/>
      <c r="G30" s="382"/>
      <c r="H30" s="382"/>
      <c r="I30" s="383"/>
      <c r="J30" s="459"/>
      <c r="K30" s="382"/>
      <c r="L30" s="383"/>
      <c r="M30" s="458"/>
      <c r="N30" s="382"/>
      <c r="O30" s="383"/>
      <c r="P30" s="459"/>
      <c r="Q30" s="382"/>
      <c r="R30" s="383"/>
      <c r="S30" s="458"/>
      <c r="T30" s="382"/>
      <c r="U30" s="383"/>
      <c r="V30" s="459"/>
      <c r="W30" s="382"/>
      <c r="X30" s="383"/>
      <c r="Y30" s="458"/>
      <c r="Z30" s="382"/>
      <c r="AA30" s="383"/>
      <c r="AB30" s="459"/>
      <c r="AC30" s="382"/>
      <c r="AD30" s="383"/>
      <c r="AE30" s="458"/>
      <c r="AF30" s="382"/>
      <c r="AG30" s="383"/>
      <c r="AH30" s="459"/>
      <c r="AI30" s="382"/>
      <c r="AJ30" s="383"/>
      <c r="AK30" s="458"/>
      <c r="AL30" s="382"/>
      <c r="AM30" s="383"/>
      <c r="AN30" s="362"/>
    </row>
    <row r="31" spans="1:61" ht="18" customHeight="1">
      <c r="A31" s="427"/>
      <c r="B31" s="427"/>
      <c r="C31" s="474" t="s">
        <v>100</v>
      </c>
      <c r="D31" s="382"/>
      <c r="E31" s="382"/>
      <c r="F31" s="382"/>
      <c r="G31" s="382"/>
      <c r="H31" s="382"/>
      <c r="I31" s="383"/>
      <c r="J31" s="459"/>
      <c r="K31" s="382"/>
      <c r="L31" s="383"/>
      <c r="M31" s="458"/>
      <c r="N31" s="382"/>
      <c r="O31" s="383"/>
      <c r="P31" s="459"/>
      <c r="Q31" s="382"/>
      <c r="R31" s="383"/>
      <c r="S31" s="458"/>
      <c r="T31" s="382"/>
      <c r="U31" s="383"/>
      <c r="V31" s="459"/>
      <c r="W31" s="382"/>
      <c r="X31" s="383"/>
      <c r="Y31" s="458"/>
      <c r="Z31" s="382"/>
      <c r="AA31" s="383"/>
      <c r="AB31" s="459"/>
      <c r="AC31" s="382"/>
      <c r="AD31" s="383"/>
      <c r="AE31" s="458"/>
      <c r="AF31" s="382"/>
      <c r="AG31" s="383"/>
      <c r="AH31" s="459"/>
      <c r="AI31" s="382"/>
      <c r="AJ31" s="383"/>
      <c r="AK31" s="458"/>
      <c r="AL31" s="382"/>
      <c r="AM31" s="383"/>
      <c r="AN31" s="362"/>
    </row>
    <row r="32" spans="1:61" ht="18" customHeight="1">
      <c r="A32" s="427"/>
      <c r="B32" s="427"/>
      <c r="C32" s="474" t="s">
        <v>101</v>
      </c>
      <c r="D32" s="382"/>
      <c r="E32" s="382"/>
      <c r="F32" s="382"/>
      <c r="G32" s="382"/>
      <c r="H32" s="382"/>
      <c r="I32" s="383"/>
      <c r="J32" s="459"/>
      <c r="K32" s="382"/>
      <c r="L32" s="383"/>
      <c r="M32" s="458"/>
      <c r="N32" s="382"/>
      <c r="O32" s="383"/>
      <c r="P32" s="459"/>
      <c r="Q32" s="382"/>
      <c r="R32" s="383"/>
      <c r="S32" s="458"/>
      <c r="T32" s="382"/>
      <c r="U32" s="383"/>
      <c r="V32" s="459"/>
      <c r="W32" s="382"/>
      <c r="X32" s="383"/>
      <c r="Y32" s="458"/>
      <c r="Z32" s="382"/>
      <c r="AA32" s="383"/>
      <c r="AB32" s="459"/>
      <c r="AC32" s="382"/>
      <c r="AD32" s="383"/>
      <c r="AE32" s="458"/>
      <c r="AF32" s="382"/>
      <c r="AG32" s="383"/>
      <c r="AH32" s="459"/>
      <c r="AI32" s="382"/>
      <c r="AJ32" s="383"/>
      <c r="AK32" s="458"/>
      <c r="AL32" s="382"/>
      <c r="AM32" s="383"/>
      <c r="AN32" s="362"/>
    </row>
    <row r="33" spans="1:61" ht="18" customHeight="1">
      <c r="A33" s="427"/>
      <c r="B33" s="427"/>
      <c r="C33" s="474" t="s">
        <v>102</v>
      </c>
      <c r="D33" s="382"/>
      <c r="E33" s="382"/>
      <c r="F33" s="382"/>
      <c r="G33" s="382"/>
      <c r="H33" s="382"/>
      <c r="I33" s="383"/>
      <c r="J33" s="459"/>
      <c r="K33" s="382"/>
      <c r="L33" s="383"/>
      <c r="M33" s="458"/>
      <c r="N33" s="382"/>
      <c r="O33" s="383"/>
      <c r="P33" s="459"/>
      <c r="Q33" s="382"/>
      <c r="R33" s="383"/>
      <c r="S33" s="458"/>
      <c r="T33" s="382"/>
      <c r="U33" s="383"/>
      <c r="V33" s="459"/>
      <c r="W33" s="382"/>
      <c r="X33" s="383"/>
      <c r="Y33" s="458"/>
      <c r="Z33" s="382"/>
      <c r="AA33" s="383"/>
      <c r="AB33" s="459"/>
      <c r="AC33" s="382"/>
      <c r="AD33" s="383"/>
      <c r="AE33" s="458"/>
      <c r="AF33" s="382"/>
      <c r="AG33" s="383"/>
      <c r="AH33" s="459"/>
      <c r="AI33" s="382"/>
      <c r="AJ33" s="383"/>
      <c r="AK33" s="458"/>
      <c r="AL33" s="382"/>
      <c r="AM33" s="383"/>
      <c r="AN33" s="362"/>
      <c r="AS33"/>
      <c r="AT33"/>
    </row>
    <row r="34" spans="1:61" ht="18" customHeight="1">
      <c r="A34" s="427"/>
      <c r="B34" s="427"/>
      <c r="C34" s="474" t="s">
        <v>135</v>
      </c>
      <c r="D34" s="382"/>
      <c r="E34" s="382"/>
      <c r="F34" s="382"/>
      <c r="G34" s="382"/>
      <c r="H34" s="382"/>
      <c r="I34" s="383"/>
      <c r="J34" s="459"/>
      <c r="K34" s="382"/>
      <c r="L34" s="383"/>
      <c r="M34" s="458"/>
      <c r="N34" s="382"/>
      <c r="O34" s="383"/>
      <c r="P34" s="459"/>
      <c r="Q34" s="382"/>
      <c r="R34" s="383"/>
      <c r="S34" s="458"/>
      <c r="T34" s="382"/>
      <c r="U34" s="383"/>
      <c r="V34" s="459"/>
      <c r="W34" s="382"/>
      <c r="X34" s="383"/>
      <c r="Y34" s="458"/>
      <c r="Z34" s="382"/>
      <c r="AA34" s="383"/>
      <c r="AB34" s="459"/>
      <c r="AC34" s="382"/>
      <c r="AD34" s="383"/>
      <c r="AE34" s="458"/>
      <c r="AF34" s="382"/>
      <c r="AG34" s="383"/>
      <c r="AH34" s="459"/>
      <c r="AI34" s="382"/>
      <c r="AJ34" s="383"/>
      <c r="AK34" s="458"/>
      <c r="AL34" s="382"/>
      <c r="AM34" s="383"/>
      <c r="AN34" s="362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</row>
    <row r="35" spans="1:61" ht="18" customHeight="1">
      <c r="A35" s="427"/>
      <c r="B35" s="427"/>
      <c r="C35" s="474" t="s">
        <v>103</v>
      </c>
      <c r="D35" s="382"/>
      <c r="E35" s="382"/>
      <c r="F35" s="382"/>
      <c r="G35" s="382"/>
      <c r="H35" s="382"/>
      <c r="I35" s="383"/>
      <c r="J35" s="459"/>
      <c r="K35" s="382"/>
      <c r="L35" s="383"/>
      <c r="M35" s="458"/>
      <c r="N35" s="382"/>
      <c r="O35" s="383"/>
      <c r="P35" s="459"/>
      <c r="Q35" s="382"/>
      <c r="R35" s="383"/>
      <c r="S35" s="458"/>
      <c r="T35" s="382"/>
      <c r="U35" s="383"/>
      <c r="V35" s="459"/>
      <c r="W35" s="382"/>
      <c r="X35" s="383"/>
      <c r="Y35" s="458"/>
      <c r="Z35" s="382"/>
      <c r="AA35" s="383"/>
      <c r="AB35" s="459"/>
      <c r="AC35" s="382"/>
      <c r="AD35" s="383"/>
      <c r="AE35" s="458"/>
      <c r="AF35" s="382"/>
      <c r="AG35" s="383"/>
      <c r="AH35" s="459"/>
      <c r="AI35" s="382"/>
      <c r="AJ35" s="383"/>
      <c r="AK35" s="458"/>
      <c r="AL35" s="382"/>
      <c r="AM35" s="383"/>
      <c r="AN35" s="362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</row>
    <row r="36" spans="1:61" ht="18" customHeight="1">
      <c r="A36" s="427"/>
      <c r="B36" s="427"/>
      <c r="C36" s="474" t="s">
        <v>104</v>
      </c>
      <c r="D36" s="382"/>
      <c r="E36" s="382"/>
      <c r="F36" s="382"/>
      <c r="G36" s="382"/>
      <c r="H36" s="382"/>
      <c r="I36" s="383"/>
      <c r="J36" s="459"/>
      <c r="K36" s="382"/>
      <c r="L36" s="383"/>
      <c r="M36" s="458"/>
      <c r="N36" s="382"/>
      <c r="O36" s="383"/>
      <c r="P36" s="459"/>
      <c r="Q36" s="382"/>
      <c r="R36" s="383"/>
      <c r="S36" s="458"/>
      <c r="T36" s="382"/>
      <c r="U36" s="383"/>
      <c r="V36" s="459"/>
      <c r="W36" s="382"/>
      <c r="X36" s="383"/>
      <c r="Y36" s="458"/>
      <c r="Z36" s="382"/>
      <c r="AA36" s="383"/>
      <c r="AB36" s="459"/>
      <c r="AC36" s="382"/>
      <c r="AD36" s="383"/>
      <c r="AE36" s="458"/>
      <c r="AF36" s="382"/>
      <c r="AG36" s="383"/>
      <c r="AH36" s="459"/>
      <c r="AI36" s="382"/>
      <c r="AJ36" s="383"/>
      <c r="AK36" s="458"/>
      <c r="AL36" s="382"/>
      <c r="AM36" s="383"/>
      <c r="AN36" s="362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</row>
    <row r="37" spans="1:61" ht="18" customHeight="1">
      <c r="A37" s="427"/>
      <c r="B37" s="427"/>
      <c r="C37" s="474" t="s">
        <v>136</v>
      </c>
      <c r="D37" s="382"/>
      <c r="E37" s="382"/>
      <c r="F37" s="382"/>
      <c r="G37" s="382"/>
      <c r="H37" s="382"/>
      <c r="I37" s="383"/>
      <c r="J37" s="465"/>
      <c r="K37" s="378"/>
      <c r="L37" s="388"/>
      <c r="M37" s="479"/>
      <c r="N37" s="378"/>
      <c r="O37" s="388"/>
      <c r="P37" s="465"/>
      <c r="Q37" s="378"/>
      <c r="R37" s="388"/>
      <c r="S37" s="479"/>
      <c r="T37" s="378"/>
      <c r="U37" s="388"/>
      <c r="V37" s="465"/>
      <c r="W37" s="378"/>
      <c r="X37" s="388"/>
      <c r="Y37" s="479"/>
      <c r="Z37" s="378"/>
      <c r="AA37" s="388"/>
      <c r="AB37" s="465"/>
      <c r="AC37" s="378"/>
      <c r="AD37" s="388"/>
      <c r="AE37" s="479"/>
      <c r="AF37" s="378"/>
      <c r="AG37" s="388"/>
      <c r="AH37" s="465"/>
      <c r="AI37" s="378"/>
      <c r="AJ37" s="388"/>
      <c r="AK37" s="479"/>
      <c r="AL37" s="378"/>
      <c r="AM37" s="388"/>
      <c r="AN37" s="362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</row>
    <row r="38" spans="1:61" ht="18" customHeight="1">
      <c r="A38" s="427"/>
      <c r="B38" s="427"/>
      <c r="C38" s="474" t="s">
        <v>105</v>
      </c>
      <c r="D38" s="382"/>
      <c r="E38" s="382"/>
      <c r="F38" s="382"/>
      <c r="G38" s="382"/>
      <c r="H38" s="382"/>
      <c r="I38" s="383"/>
      <c r="J38" s="459"/>
      <c r="K38" s="382"/>
      <c r="L38" s="383"/>
      <c r="M38" s="458"/>
      <c r="N38" s="382"/>
      <c r="O38" s="383"/>
      <c r="P38" s="459"/>
      <c r="Q38" s="382"/>
      <c r="R38" s="383"/>
      <c r="S38" s="458"/>
      <c r="T38" s="382"/>
      <c r="U38" s="383"/>
      <c r="V38" s="459"/>
      <c r="W38" s="382"/>
      <c r="X38" s="383"/>
      <c r="Y38" s="458"/>
      <c r="Z38" s="382"/>
      <c r="AA38" s="383"/>
      <c r="AB38" s="459"/>
      <c r="AC38" s="382"/>
      <c r="AD38" s="383"/>
      <c r="AE38" s="458"/>
      <c r="AF38" s="382"/>
      <c r="AG38" s="383"/>
      <c r="AH38" s="459"/>
      <c r="AI38" s="382"/>
      <c r="AJ38" s="383"/>
      <c r="AK38" s="458"/>
      <c r="AL38" s="382"/>
      <c r="AM38" s="383"/>
      <c r="AN38" s="362"/>
      <c r="AR38"/>
      <c r="AS38" s="3"/>
      <c r="AT38" s="3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</row>
    <row r="39" spans="1:61" ht="18" customHeight="1">
      <c r="A39" s="427"/>
      <c r="B39" s="428"/>
      <c r="C39" s="474"/>
      <c r="D39" s="382"/>
      <c r="E39" s="382"/>
      <c r="F39" s="382"/>
      <c r="G39" s="382"/>
      <c r="H39" s="382"/>
      <c r="I39" s="383"/>
      <c r="J39" s="457"/>
      <c r="K39" s="378"/>
      <c r="L39" s="379"/>
      <c r="M39" s="460"/>
      <c r="N39" s="378"/>
      <c r="O39" s="379"/>
      <c r="P39" s="457"/>
      <c r="Q39" s="378"/>
      <c r="R39" s="379"/>
      <c r="S39" s="460"/>
      <c r="T39" s="378"/>
      <c r="U39" s="379"/>
      <c r="V39" s="457"/>
      <c r="W39" s="378"/>
      <c r="X39" s="379"/>
      <c r="Y39" s="460"/>
      <c r="Z39" s="378"/>
      <c r="AA39" s="379"/>
      <c r="AB39" s="457"/>
      <c r="AC39" s="378"/>
      <c r="AD39" s="379"/>
      <c r="AE39" s="460"/>
      <c r="AF39" s="378"/>
      <c r="AG39" s="379"/>
      <c r="AH39" s="457"/>
      <c r="AI39" s="378"/>
      <c r="AJ39" s="379"/>
      <c r="AK39" s="460"/>
      <c r="AL39" s="378"/>
      <c r="AM39" s="379"/>
      <c r="AN39" s="362"/>
      <c r="AQ39" s="3"/>
      <c r="AR39" s="3"/>
      <c r="AU39" s="3"/>
      <c r="AV39" s="3"/>
      <c r="AX39" s="3"/>
      <c r="AZ39" s="6"/>
      <c r="BA39" s="6"/>
      <c r="BB39" s="6"/>
      <c r="BC39" s="6"/>
      <c r="BD39" s="6"/>
      <c r="BE39" s="6"/>
      <c r="BF39" s="6"/>
      <c r="BG39" s="6"/>
      <c r="BH39" s="6"/>
    </row>
    <row r="40" spans="1:61" ht="18" customHeight="1">
      <c r="A40" s="428"/>
      <c r="B40" s="408" t="s">
        <v>137</v>
      </c>
      <c r="C40" s="382"/>
      <c r="D40" s="382"/>
      <c r="E40" s="382"/>
      <c r="F40" s="382"/>
      <c r="G40" s="382"/>
      <c r="H40" s="382"/>
      <c r="I40" s="383"/>
      <c r="J40" s="457"/>
      <c r="K40" s="378"/>
      <c r="L40" s="379"/>
      <c r="M40" s="457"/>
      <c r="N40" s="378"/>
      <c r="O40" s="379"/>
      <c r="P40" s="457"/>
      <c r="Q40" s="378"/>
      <c r="R40" s="379"/>
      <c r="S40" s="457"/>
      <c r="T40" s="378"/>
      <c r="U40" s="379"/>
      <c r="V40" s="457"/>
      <c r="W40" s="378"/>
      <c r="X40" s="379"/>
      <c r="Y40" s="457"/>
      <c r="Z40" s="378"/>
      <c r="AA40" s="379"/>
      <c r="AB40" s="457"/>
      <c r="AC40" s="378"/>
      <c r="AD40" s="379"/>
      <c r="AE40" s="457"/>
      <c r="AF40" s="378"/>
      <c r="AG40" s="379"/>
      <c r="AH40" s="457"/>
      <c r="AI40" s="378"/>
      <c r="AJ40" s="379"/>
      <c r="AK40" s="457"/>
      <c r="AL40" s="378"/>
      <c r="AM40" s="379"/>
      <c r="AN40" s="70"/>
    </row>
    <row r="41" spans="1:61" ht="18" customHeight="1">
      <c r="A41" s="414" t="s">
        <v>138</v>
      </c>
      <c r="B41" s="382"/>
      <c r="C41" s="382"/>
      <c r="D41" s="382"/>
      <c r="E41" s="382"/>
      <c r="F41" s="382"/>
      <c r="G41" s="382"/>
      <c r="H41" s="382"/>
      <c r="I41" s="383"/>
      <c r="J41" s="457"/>
      <c r="K41" s="378"/>
      <c r="L41" s="379"/>
      <c r="M41" s="460"/>
      <c r="N41" s="378"/>
      <c r="O41" s="379"/>
      <c r="P41" s="457"/>
      <c r="Q41" s="378"/>
      <c r="R41" s="379"/>
      <c r="S41" s="460"/>
      <c r="T41" s="378"/>
      <c r="U41" s="379"/>
      <c r="V41" s="457"/>
      <c r="W41" s="378"/>
      <c r="X41" s="379"/>
      <c r="Y41" s="460"/>
      <c r="Z41" s="378"/>
      <c r="AA41" s="379"/>
      <c r="AB41" s="457"/>
      <c r="AC41" s="378"/>
      <c r="AD41" s="379"/>
      <c r="AE41" s="460"/>
      <c r="AF41" s="378"/>
      <c r="AG41" s="379"/>
      <c r="AH41" s="457"/>
      <c r="AI41" s="378"/>
      <c r="AJ41" s="379"/>
      <c r="AK41" s="460"/>
      <c r="AL41" s="378"/>
      <c r="AM41" s="379"/>
      <c r="AN41" s="71"/>
    </row>
    <row r="42" spans="1:61" ht="18" customHeight="1">
      <c r="A42" s="414" t="s">
        <v>139</v>
      </c>
      <c r="B42" s="382"/>
      <c r="C42" s="382"/>
      <c r="D42" s="382"/>
      <c r="E42" s="382"/>
      <c r="F42" s="382"/>
      <c r="G42" s="382"/>
      <c r="H42" s="382"/>
      <c r="I42" s="383"/>
      <c r="J42" s="457"/>
      <c r="K42" s="378"/>
      <c r="L42" s="379"/>
      <c r="M42" s="460"/>
      <c r="N42" s="378"/>
      <c r="O42" s="379"/>
      <c r="P42" s="457"/>
      <c r="Q42" s="378"/>
      <c r="R42" s="379"/>
      <c r="S42" s="460"/>
      <c r="T42" s="378"/>
      <c r="U42" s="379"/>
      <c r="V42" s="457"/>
      <c r="W42" s="378"/>
      <c r="X42" s="379"/>
      <c r="Y42" s="460"/>
      <c r="Z42" s="378"/>
      <c r="AA42" s="379"/>
      <c r="AB42" s="457"/>
      <c r="AC42" s="378"/>
      <c r="AD42" s="379"/>
      <c r="AE42" s="460"/>
      <c r="AF42" s="378"/>
      <c r="AG42" s="379"/>
      <c r="AH42" s="457"/>
      <c r="AI42" s="378"/>
      <c r="AJ42" s="379"/>
      <c r="AK42" s="460"/>
      <c r="AL42" s="378"/>
      <c r="AM42" s="379"/>
      <c r="AN42" s="58"/>
    </row>
    <row r="43" spans="1:61" ht="18" customHeight="1">
      <c r="A43" s="414" t="s">
        <v>140</v>
      </c>
      <c r="B43" s="382"/>
      <c r="C43" s="382"/>
      <c r="D43" s="382"/>
      <c r="E43" s="382"/>
      <c r="F43" s="382"/>
      <c r="G43" s="382"/>
      <c r="H43" s="382"/>
      <c r="I43" s="383"/>
      <c r="J43" s="468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  <c r="AM43" s="383"/>
      <c r="AN43" s="59"/>
    </row>
    <row r="44" spans="1:61">
      <c r="J44"/>
      <c r="M44"/>
      <c r="P44"/>
      <c r="S44"/>
      <c r="V44"/>
      <c r="Y44"/>
      <c r="AB44"/>
      <c r="AE44"/>
      <c r="AH44"/>
      <c r="AK44"/>
      <c r="AN44"/>
      <c r="AT44"/>
      <c r="AU44"/>
      <c r="AV44"/>
      <c r="AW44"/>
      <c r="AX44"/>
      <c r="AY44"/>
      <c r="AZ44"/>
      <c r="BA44"/>
      <c r="BB44"/>
      <c r="BC44"/>
    </row>
  </sheetData>
  <mergeCells count="431">
    <mergeCell ref="A42:I42"/>
    <mergeCell ref="AH27:AJ27"/>
    <mergeCell ref="P37:R37"/>
    <mergeCell ref="C30:I30"/>
    <mergeCell ref="P12:R12"/>
    <mergeCell ref="AE24:AG24"/>
    <mergeCell ref="P14:R14"/>
    <mergeCell ref="AB42:AD42"/>
    <mergeCell ref="Y41:AA41"/>
    <mergeCell ref="J42:L42"/>
    <mergeCell ref="A10:A40"/>
    <mergeCell ref="AE41:AG41"/>
    <mergeCell ref="P42:R42"/>
    <mergeCell ref="Y42:AA42"/>
    <mergeCell ref="S41:U41"/>
    <mergeCell ref="P40:R40"/>
    <mergeCell ref="J40:L40"/>
    <mergeCell ref="AH42:AJ42"/>
    <mergeCell ref="V10:X10"/>
    <mergeCell ref="Y11:AA11"/>
    <mergeCell ref="S14:U14"/>
    <mergeCell ref="S13:U13"/>
    <mergeCell ref="AB36:AD36"/>
    <mergeCell ref="P17:R17"/>
    <mergeCell ref="B10:I10"/>
    <mergeCell ref="AH22:AJ22"/>
    <mergeCell ref="AE26:AG26"/>
    <mergeCell ref="J39:L39"/>
    <mergeCell ref="AK17:AM17"/>
    <mergeCell ref="V21:X21"/>
    <mergeCell ref="S25:U25"/>
    <mergeCell ref="AK19:AM19"/>
    <mergeCell ref="V23:X23"/>
    <mergeCell ref="C21:I21"/>
    <mergeCell ref="AK12:AM12"/>
    <mergeCell ref="AH38:AJ38"/>
    <mergeCell ref="C23:I23"/>
    <mergeCell ref="B11:I11"/>
    <mergeCell ref="V32:X32"/>
    <mergeCell ref="AK22:AM22"/>
    <mergeCell ref="S36:U36"/>
    <mergeCell ref="V26:X26"/>
    <mergeCell ref="C24:I24"/>
    <mergeCell ref="S30:U30"/>
    <mergeCell ref="M39:O39"/>
    <mergeCell ref="C15:I15"/>
    <mergeCell ref="J11:L11"/>
    <mergeCell ref="C28:I28"/>
    <mergeCell ref="C19:I19"/>
    <mergeCell ref="AE38:AG38"/>
    <mergeCell ref="AH36:AJ36"/>
    <mergeCell ref="AE40:AG40"/>
    <mergeCell ref="C14:I14"/>
    <mergeCell ref="AB37:AD37"/>
    <mergeCell ref="B5:G5"/>
    <mergeCell ref="V37:X37"/>
    <mergeCell ref="A1:AM1"/>
    <mergeCell ref="B13:B21"/>
    <mergeCell ref="AK14:AM14"/>
    <mergeCell ref="S28:U28"/>
    <mergeCell ref="M31:O31"/>
    <mergeCell ref="AH40:AJ40"/>
    <mergeCell ref="AE39:AG39"/>
    <mergeCell ref="C18:I18"/>
    <mergeCell ref="Y37:AA37"/>
    <mergeCell ref="C34:I34"/>
    <mergeCell ref="Y12:AA12"/>
    <mergeCell ref="M26:O26"/>
    <mergeCell ref="AB8:AG8"/>
    <mergeCell ref="C29:I29"/>
    <mergeCell ref="V17:X17"/>
    <mergeCell ref="P20:R20"/>
    <mergeCell ref="CB8:CC8"/>
    <mergeCell ref="CD8:CE8"/>
    <mergeCell ref="S31:U31"/>
    <mergeCell ref="P35:R35"/>
    <mergeCell ref="AB28:AD28"/>
    <mergeCell ref="AK32:AM32"/>
    <mergeCell ref="AB30:AD30"/>
    <mergeCell ref="AB29:AD29"/>
    <mergeCell ref="J37:L37"/>
    <mergeCell ref="BP8:BQ8"/>
    <mergeCell ref="BL8:BM8"/>
    <mergeCell ref="J14:L14"/>
    <mergeCell ref="P22:R22"/>
    <mergeCell ref="V29:X29"/>
    <mergeCell ref="V31:X31"/>
    <mergeCell ref="AK20:AM20"/>
    <mergeCell ref="S34:U34"/>
    <mergeCell ref="Y25:AA25"/>
    <mergeCell ref="S15:U15"/>
    <mergeCell ref="P19:R19"/>
    <mergeCell ref="P8:U8"/>
    <mergeCell ref="Y35:AA35"/>
    <mergeCell ref="Y10:AA10"/>
    <mergeCell ref="P13:R13"/>
    <mergeCell ref="AG2:AM2"/>
    <mergeCell ref="Y38:AA38"/>
    <mergeCell ref="V42:X42"/>
    <mergeCell ref="J10:L10"/>
    <mergeCell ref="V19:X19"/>
    <mergeCell ref="AK33:AM33"/>
    <mergeCell ref="BR8:BS8"/>
    <mergeCell ref="C39:I39"/>
    <mergeCell ref="AH9:AJ9"/>
    <mergeCell ref="M16:O16"/>
    <mergeCell ref="AB12:AD12"/>
    <mergeCell ref="AD5:AH5"/>
    <mergeCell ref="AK35:AM35"/>
    <mergeCell ref="V38:X38"/>
    <mergeCell ref="P41:R41"/>
    <mergeCell ref="A41:I41"/>
    <mergeCell ref="M40:O40"/>
    <mergeCell ref="AK41:AM41"/>
    <mergeCell ref="M41:O41"/>
    <mergeCell ref="V41:X41"/>
    <mergeCell ref="M14:O14"/>
    <mergeCell ref="AH25:AJ25"/>
    <mergeCell ref="AB34:AD34"/>
    <mergeCell ref="M38:O38"/>
    <mergeCell ref="CI8:CI9"/>
    <mergeCell ref="C37:I37"/>
    <mergeCell ref="AK10:AM10"/>
    <mergeCell ref="M27:O27"/>
    <mergeCell ref="AH11:AJ11"/>
    <mergeCell ref="AE10:AG10"/>
    <mergeCell ref="M18:O18"/>
    <mergeCell ref="S9:U9"/>
    <mergeCell ref="AB13:AD13"/>
    <mergeCell ref="J21:L21"/>
    <mergeCell ref="Y33:AA33"/>
    <mergeCell ref="J23:L23"/>
    <mergeCell ref="AX8:AY8"/>
    <mergeCell ref="AZ8:BA8"/>
    <mergeCell ref="AK25:AM25"/>
    <mergeCell ref="J24:L24"/>
    <mergeCell ref="Y20:AA20"/>
    <mergeCell ref="Y14:AA14"/>
    <mergeCell ref="J26:L26"/>
    <mergeCell ref="Y22:AA22"/>
    <mergeCell ref="AE29:AG29"/>
    <mergeCell ref="M37:O37"/>
    <mergeCell ref="AK31:AM31"/>
    <mergeCell ref="AE37:AG37"/>
    <mergeCell ref="CH7:CI7"/>
    <mergeCell ref="AH18:AJ18"/>
    <mergeCell ref="B28:B39"/>
    <mergeCell ref="A8:I9"/>
    <mergeCell ref="P34:R34"/>
    <mergeCell ref="S39:U39"/>
    <mergeCell ref="C27:I27"/>
    <mergeCell ref="AE21:AG21"/>
    <mergeCell ref="AB25:AD25"/>
    <mergeCell ref="S37:U37"/>
    <mergeCell ref="P36:R36"/>
    <mergeCell ref="AE23:AG23"/>
    <mergeCell ref="Y26:AA26"/>
    <mergeCell ref="M12:O12"/>
    <mergeCell ref="M24:O24"/>
    <mergeCell ref="V22:X22"/>
    <mergeCell ref="AK36:AM36"/>
    <mergeCell ref="AH12:AJ12"/>
    <mergeCell ref="AE16:AG16"/>
    <mergeCell ref="AB15:AD15"/>
    <mergeCell ref="J29:L29"/>
    <mergeCell ref="S27:U27"/>
    <mergeCell ref="AH14:AJ14"/>
    <mergeCell ref="AE18:AG18"/>
    <mergeCell ref="AE42:AG42"/>
    <mergeCell ref="AE17:AG17"/>
    <mergeCell ref="M25:O25"/>
    <mergeCell ref="Y17:AA17"/>
    <mergeCell ref="AH15:AJ15"/>
    <mergeCell ref="AK16:AM16"/>
    <mergeCell ref="J32:L32"/>
    <mergeCell ref="AE19:AG19"/>
    <mergeCell ref="M33:O33"/>
    <mergeCell ref="AH30:AJ30"/>
    <mergeCell ref="V16:X16"/>
    <mergeCell ref="Y36:AA36"/>
    <mergeCell ref="P15:R15"/>
    <mergeCell ref="AE27:AG27"/>
    <mergeCell ref="J35:L35"/>
    <mergeCell ref="S29:U29"/>
    <mergeCell ref="M32:O32"/>
    <mergeCell ref="P33:R33"/>
    <mergeCell ref="AH41:AJ41"/>
    <mergeCell ref="V39:X39"/>
    <mergeCell ref="Y40:AA40"/>
    <mergeCell ref="AE34:AG34"/>
    <mergeCell ref="AH32:AJ32"/>
    <mergeCell ref="AE36:AG36"/>
    <mergeCell ref="A43:I43"/>
    <mergeCell ref="BF8:BG8"/>
    <mergeCell ref="BH8:BI8"/>
    <mergeCell ref="BJ8:BK8"/>
    <mergeCell ref="AB18:AD18"/>
    <mergeCell ref="V18:X18"/>
    <mergeCell ref="C16:I16"/>
    <mergeCell ref="AK42:AM42"/>
    <mergeCell ref="S21:U21"/>
    <mergeCell ref="P25:R25"/>
    <mergeCell ref="AE32:AG32"/>
    <mergeCell ref="AH33:AJ33"/>
    <mergeCell ref="V8:AA8"/>
    <mergeCell ref="AH35:AJ35"/>
    <mergeCell ref="V9:X9"/>
    <mergeCell ref="AB31:AD31"/>
    <mergeCell ref="AS7:AS9"/>
    <mergeCell ref="J20:L20"/>
    <mergeCell ref="AH39:AJ39"/>
    <mergeCell ref="Y34:AA34"/>
    <mergeCell ref="S10:U10"/>
    <mergeCell ref="AB39:AD39"/>
    <mergeCell ref="V11:X11"/>
    <mergeCell ref="J22:L22"/>
    <mergeCell ref="CH8:CH9"/>
    <mergeCell ref="AE20:AG20"/>
    <mergeCell ref="M34:O34"/>
    <mergeCell ref="AE35:AG35"/>
    <mergeCell ref="P10:R10"/>
    <mergeCell ref="AE22:AG22"/>
    <mergeCell ref="AB32:AD32"/>
    <mergeCell ref="AB26:AD26"/>
    <mergeCell ref="AK13:AM13"/>
    <mergeCell ref="AK15:AM15"/>
    <mergeCell ref="S23:U23"/>
    <mergeCell ref="BX8:BY8"/>
    <mergeCell ref="BZ8:CA8"/>
    <mergeCell ref="AB27:AD27"/>
    <mergeCell ref="AH34:AJ34"/>
    <mergeCell ref="S24:U24"/>
    <mergeCell ref="Y13:AA13"/>
    <mergeCell ref="P28:R28"/>
    <mergeCell ref="P30:R30"/>
    <mergeCell ref="BB8:BC8"/>
    <mergeCell ref="AT8:AU8"/>
    <mergeCell ref="BD8:BE8"/>
    <mergeCell ref="AV8:AW8"/>
    <mergeCell ref="V25:X25"/>
    <mergeCell ref="C32:I32"/>
    <mergeCell ref="C25:I25"/>
    <mergeCell ref="C13:I13"/>
    <mergeCell ref="H5:J5"/>
    <mergeCell ref="V12:X12"/>
    <mergeCell ref="V14:X14"/>
    <mergeCell ref="M9:O9"/>
    <mergeCell ref="S42:U42"/>
    <mergeCell ref="AK28:AM28"/>
    <mergeCell ref="V13:X13"/>
    <mergeCell ref="S17:U17"/>
    <mergeCell ref="M20:O20"/>
    <mergeCell ref="S11:U11"/>
    <mergeCell ref="AB40:AD40"/>
    <mergeCell ref="Y39:AA39"/>
    <mergeCell ref="M11:O11"/>
    <mergeCell ref="AK30:AM30"/>
    <mergeCell ref="M22:O22"/>
    <mergeCell ref="P16:R16"/>
    <mergeCell ref="M15:O15"/>
    <mergeCell ref="B12:I12"/>
    <mergeCell ref="J41:L41"/>
    <mergeCell ref="J16:L16"/>
    <mergeCell ref="Y28:AA28"/>
    <mergeCell ref="C20:I20"/>
    <mergeCell ref="J8:O8"/>
    <mergeCell ref="B3:G3"/>
    <mergeCell ref="P29:R29"/>
    <mergeCell ref="C22:I22"/>
    <mergeCell ref="J13:L13"/>
    <mergeCell ref="AH23:AJ23"/>
    <mergeCell ref="Y30:AA30"/>
    <mergeCell ref="J15:L15"/>
    <mergeCell ref="Y29:AA29"/>
    <mergeCell ref="M28:O28"/>
    <mergeCell ref="AE13:AG13"/>
    <mergeCell ref="AB17:AD17"/>
    <mergeCell ref="V27:X27"/>
    <mergeCell ref="P18:R18"/>
    <mergeCell ref="AH26:AJ26"/>
    <mergeCell ref="H4:J4"/>
    <mergeCell ref="H3:AM3"/>
    <mergeCell ref="AH20:AJ20"/>
    <mergeCell ref="AI5:AM5"/>
    <mergeCell ref="AD4:AH4"/>
    <mergeCell ref="C17:I17"/>
    <mergeCell ref="L5:S5"/>
    <mergeCell ref="C26:I26"/>
    <mergeCell ref="A3:A5"/>
    <mergeCell ref="P31:R31"/>
    <mergeCell ref="AK18:AM18"/>
    <mergeCell ref="V20:X20"/>
    <mergeCell ref="M35:O35"/>
    <mergeCell ref="B22:B27"/>
    <mergeCell ref="V40:X40"/>
    <mergeCell ref="C38:I38"/>
    <mergeCell ref="V15:X15"/>
    <mergeCell ref="M30:O30"/>
    <mergeCell ref="AK29:AM29"/>
    <mergeCell ref="AE9:AG9"/>
    <mergeCell ref="C33:I33"/>
    <mergeCell ref="S20:U20"/>
    <mergeCell ref="AE11:AG11"/>
    <mergeCell ref="AB10:AD10"/>
    <mergeCell ref="J18:L18"/>
    <mergeCell ref="C35:I35"/>
    <mergeCell ref="S22:U22"/>
    <mergeCell ref="J17:L17"/>
    <mergeCell ref="AK38:AM38"/>
    <mergeCell ref="AK37:AM37"/>
    <mergeCell ref="P38:R38"/>
    <mergeCell ref="J38:L38"/>
    <mergeCell ref="CI10:CI16"/>
    <mergeCell ref="V33:X33"/>
    <mergeCell ref="B40:I40"/>
    <mergeCell ref="CF8:CG8"/>
    <mergeCell ref="J19:L19"/>
    <mergeCell ref="Y15:AA15"/>
    <mergeCell ref="V35:X35"/>
    <mergeCell ref="T4:AB4"/>
    <mergeCell ref="V34:X34"/>
    <mergeCell ref="S38:U38"/>
    <mergeCell ref="AK24:AM24"/>
    <mergeCell ref="V28:X28"/>
    <mergeCell ref="M13:O13"/>
    <mergeCell ref="P39:R39"/>
    <mergeCell ref="S40:U40"/>
    <mergeCell ref="AK26:AM26"/>
    <mergeCell ref="V30:X30"/>
    <mergeCell ref="AB21:AD21"/>
    <mergeCell ref="P32:R32"/>
    <mergeCell ref="S33:U33"/>
    <mergeCell ref="M36:O36"/>
    <mergeCell ref="AB23:AD23"/>
    <mergeCell ref="J12:L12"/>
    <mergeCell ref="S35:U35"/>
    <mergeCell ref="C36:I36"/>
    <mergeCell ref="BN8:BO8"/>
    <mergeCell ref="V24:X24"/>
    <mergeCell ref="P27:R27"/>
    <mergeCell ref="AH10:AJ10"/>
    <mergeCell ref="AB9:AD9"/>
    <mergeCell ref="J27:L27"/>
    <mergeCell ref="AE14:AG14"/>
    <mergeCell ref="AK21:AM21"/>
    <mergeCell ref="M21:O21"/>
    <mergeCell ref="J25:L25"/>
    <mergeCell ref="AB11:AD11"/>
    <mergeCell ref="V36:X36"/>
    <mergeCell ref="AK27:AM27"/>
    <mergeCell ref="AH28:AJ28"/>
    <mergeCell ref="AH21:AJ21"/>
    <mergeCell ref="C31:I31"/>
    <mergeCell ref="AB24:AD24"/>
    <mergeCell ref="AE25:AG25"/>
    <mergeCell ref="Y32:AA32"/>
    <mergeCell ref="Y23:AA23"/>
    <mergeCell ref="S32:U32"/>
    <mergeCell ref="S26:U26"/>
    <mergeCell ref="AK23:AM23"/>
    <mergeCell ref="AH37:AJ37"/>
    <mergeCell ref="BN7:BW7"/>
    <mergeCell ref="AH13:AJ13"/>
    <mergeCell ref="AK9:AM9"/>
    <mergeCell ref="AE12:AG12"/>
    <mergeCell ref="AB16:AD16"/>
    <mergeCell ref="AK11:AM11"/>
    <mergeCell ref="AH16:AJ16"/>
    <mergeCell ref="AE15:AG15"/>
    <mergeCell ref="M29:O29"/>
    <mergeCell ref="M23:O23"/>
    <mergeCell ref="AB19:AD19"/>
    <mergeCell ref="AI4:AM4"/>
    <mergeCell ref="BT8:BU8"/>
    <mergeCell ref="J33:L33"/>
    <mergeCell ref="AE33:AG33"/>
    <mergeCell ref="AH31:AJ31"/>
    <mergeCell ref="T5:AB5"/>
    <mergeCell ref="J31:L31"/>
    <mergeCell ref="AT7:BC7"/>
    <mergeCell ref="BD7:BM7"/>
    <mergeCell ref="L4:S4"/>
    <mergeCell ref="Y31:AA31"/>
    <mergeCell ref="M42:O42"/>
    <mergeCell ref="AE28:AG28"/>
    <mergeCell ref="AB38:AD38"/>
    <mergeCell ref="M17:O17"/>
    <mergeCell ref="AE30:AG30"/>
    <mergeCell ref="M19:O19"/>
    <mergeCell ref="J43:AM43"/>
    <mergeCell ref="AB33:AD33"/>
    <mergeCell ref="S12:U12"/>
    <mergeCell ref="AH24:AJ24"/>
    <mergeCell ref="AH17:AJ17"/>
    <mergeCell ref="J34:L34"/>
    <mergeCell ref="Y21:AA21"/>
    <mergeCell ref="AH19:AJ19"/>
    <mergeCell ref="AB22:AD22"/>
    <mergeCell ref="J36:L36"/>
    <mergeCell ref="Y16:AA16"/>
    <mergeCell ref="S19:U19"/>
    <mergeCell ref="S16:U16"/>
    <mergeCell ref="AB20:AD20"/>
    <mergeCell ref="J28:L28"/>
    <mergeCell ref="AB14:AD14"/>
    <mergeCell ref="Y24:AA24"/>
    <mergeCell ref="S18:U18"/>
    <mergeCell ref="B4:G4"/>
    <mergeCell ref="P26:R26"/>
    <mergeCell ref="Y9:AA9"/>
    <mergeCell ref="AB41:AD41"/>
    <mergeCell ref="AE31:AG31"/>
    <mergeCell ref="AB35:AD35"/>
    <mergeCell ref="AK39:AM39"/>
    <mergeCell ref="BX7:CG7"/>
    <mergeCell ref="AK34:AM34"/>
    <mergeCell ref="P9:R9"/>
    <mergeCell ref="J9:L9"/>
    <mergeCell ref="M10:O10"/>
    <mergeCell ref="P11:R11"/>
    <mergeCell ref="BV8:BW8"/>
    <mergeCell ref="AH8:AM8"/>
    <mergeCell ref="J30:L30"/>
    <mergeCell ref="P21:R21"/>
    <mergeCell ref="AH29:AJ29"/>
    <mergeCell ref="Y19:AA19"/>
    <mergeCell ref="P23:R23"/>
    <mergeCell ref="Y27:AA27"/>
    <mergeCell ref="Y18:AA18"/>
    <mergeCell ref="P24:R24"/>
    <mergeCell ref="AK40:AM40"/>
  </mergeCells>
  <phoneticPr fontId="2"/>
  <printOptions horizontalCentered="1" verticalCentered="1"/>
  <pageMargins left="0.70866141732283472" right="0.59055118110236227" top="0.55118110236220474" bottom="0.55118110236220474" header="0.31496062992125978" footer="0.31496062992125978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BB97-A2DF-4874-8BE2-6970338B46E4}">
  <dimension ref="A1:J10"/>
  <sheetViews>
    <sheetView workbookViewId="0">
      <selection sqref="A1:AM1"/>
    </sheetView>
  </sheetViews>
  <sheetFormatPr defaultRowHeight="18.75"/>
  <cols>
    <col min="1" max="1" width="5" customWidth="1"/>
    <col min="2" max="5" width="7" customWidth="1"/>
    <col min="6" max="6" width="18.25" customWidth="1"/>
  </cols>
  <sheetData>
    <row r="1" spans="1:10" ht="19.5" thickBot="1">
      <c r="A1" s="225" t="s">
        <v>184</v>
      </c>
      <c r="C1" s="226"/>
      <c r="D1" s="226"/>
      <c r="E1" s="226"/>
      <c r="F1" s="226"/>
    </row>
    <row r="2" spans="1:10">
      <c r="B2" s="214"/>
      <c r="C2" s="498" t="s">
        <v>185</v>
      </c>
      <c r="D2" s="499"/>
      <c r="E2" s="499"/>
      <c r="F2" s="215" t="s">
        <v>195</v>
      </c>
      <c r="I2" s="227" t="s">
        <v>196</v>
      </c>
      <c r="J2" s="228" t="s">
        <v>197</v>
      </c>
    </row>
    <row r="3" spans="1:10">
      <c r="B3" s="216" t="str">
        <f t="shared" ref="B3:B9" si="0">IF(I$72=F3,"○","")</f>
        <v/>
      </c>
      <c r="C3" s="210">
        <v>0</v>
      </c>
      <c r="D3" s="208" t="s">
        <v>186</v>
      </c>
      <c r="E3" s="211">
        <v>45</v>
      </c>
      <c r="F3" s="222">
        <v>1</v>
      </c>
      <c r="I3" s="229">
        <v>1</v>
      </c>
      <c r="J3" s="230">
        <v>0.5</v>
      </c>
    </row>
    <row r="4" spans="1:10">
      <c r="B4" s="217" t="str">
        <f t="shared" si="0"/>
        <v/>
      </c>
      <c r="C4" s="212">
        <v>46</v>
      </c>
      <c r="D4" s="209" t="s">
        <v>186</v>
      </c>
      <c r="E4" s="213">
        <v>150</v>
      </c>
      <c r="F4" s="223">
        <v>2</v>
      </c>
      <c r="I4" s="229">
        <v>2</v>
      </c>
      <c r="J4" s="230">
        <v>1.5</v>
      </c>
    </row>
    <row r="5" spans="1:10">
      <c r="B5" s="217" t="str">
        <f t="shared" si="0"/>
        <v/>
      </c>
      <c r="C5" s="212">
        <v>151</v>
      </c>
      <c r="D5" s="209" t="s">
        <v>186</v>
      </c>
      <c r="E5" s="213">
        <v>240</v>
      </c>
      <c r="F5" s="223">
        <v>3</v>
      </c>
      <c r="I5" s="229">
        <v>3</v>
      </c>
      <c r="J5" s="230">
        <v>2.5</v>
      </c>
    </row>
    <row r="6" spans="1:10">
      <c r="B6" s="217" t="str">
        <f t="shared" si="0"/>
        <v/>
      </c>
      <c r="C6" s="212">
        <v>241</v>
      </c>
      <c r="D6" s="209" t="s">
        <v>186</v>
      </c>
      <c r="E6" s="213">
        <v>270</v>
      </c>
      <c r="F6" s="223">
        <v>3.5</v>
      </c>
      <c r="I6" s="229">
        <v>3.5</v>
      </c>
      <c r="J6" s="230">
        <v>3.3</v>
      </c>
    </row>
    <row r="7" spans="1:10">
      <c r="B7" s="217" t="str">
        <f t="shared" si="0"/>
        <v/>
      </c>
      <c r="C7" s="212">
        <v>271</v>
      </c>
      <c r="D7" s="209" t="s">
        <v>186</v>
      </c>
      <c r="E7" s="213">
        <v>300</v>
      </c>
      <c r="F7" s="223">
        <v>5</v>
      </c>
      <c r="I7" s="229">
        <v>5</v>
      </c>
      <c r="J7" s="230">
        <v>4.5</v>
      </c>
    </row>
    <row r="8" spans="1:10">
      <c r="B8" s="217" t="str">
        <f t="shared" si="0"/>
        <v/>
      </c>
      <c r="C8" s="212">
        <v>301</v>
      </c>
      <c r="D8" s="209" t="s">
        <v>186</v>
      </c>
      <c r="E8" s="213">
        <v>450</v>
      </c>
      <c r="F8" s="223">
        <v>6</v>
      </c>
      <c r="I8" s="229">
        <v>6</v>
      </c>
      <c r="J8" s="230">
        <v>5.5</v>
      </c>
    </row>
    <row r="9" spans="1:10" ht="19.5" thickBot="1">
      <c r="B9" s="218" t="str">
        <f t="shared" si="0"/>
        <v/>
      </c>
      <c r="C9" s="219">
        <v>451</v>
      </c>
      <c r="D9" s="220" t="s">
        <v>186</v>
      </c>
      <c r="E9" s="221"/>
      <c r="F9" s="224">
        <v>8</v>
      </c>
      <c r="I9" s="231">
        <v>8</v>
      </c>
      <c r="J9" s="232">
        <v>7.5</v>
      </c>
    </row>
    <row r="10" spans="1:10" ht="19.5" thickBot="1">
      <c r="F10" s="359">
        <v>0</v>
      </c>
    </row>
  </sheetData>
  <mergeCells count="1">
    <mergeCell ref="C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試算</vt:lpstr>
      <vt:lpstr>教育</vt:lpstr>
      <vt:lpstr>保育</vt:lpstr>
      <vt:lpstr>チーム保育加配加算</vt:lpstr>
      <vt:lpstr>教育!Print_Area</vt:lpstr>
      <vt:lpstr>試算!Print_Area</vt:lpstr>
      <vt:lpstr>保育!Print_Area</vt:lpstr>
      <vt:lpstr>試算!Print_Titles</vt:lpstr>
      <vt:lpstr>消去範囲教育</vt:lpstr>
      <vt:lpstr>消去範囲保育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Ｓhigeki Ｍatsunaga</dc:creator>
  <cp:lastModifiedBy>Ｓhigeki Ｍatsunaga</cp:lastModifiedBy>
  <cp:lastPrinted>2025-10-08T03:32:27Z</cp:lastPrinted>
  <dcterms:created xsi:type="dcterms:W3CDTF">2025-01-20T23:11:38Z</dcterms:created>
  <dcterms:modified xsi:type="dcterms:W3CDTF">2025-10-14T07:29:10Z</dcterms:modified>
</cp:coreProperties>
</file>